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Рейтинг" sheetId="1" r:id="rId1"/>
  </sheets>
  <definedNames>
    <definedName name="_xlnm._FilterDatabase" localSheetId="0">Рейтинг!$X$2:$X$31</definedName>
    <definedName name="_xlnm.Print_Area" localSheetId="0">Рейтинг!$A$1:$X$31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V31" i="1"/>
  <c r="Q31" i="1"/>
  <c r="L31" i="1"/>
  <c r="I31" i="1"/>
  <c r="G31" i="1"/>
  <c r="D31" i="1"/>
  <c r="V30" i="1"/>
  <c r="Q30" i="1"/>
  <c r="N30" i="1"/>
  <c r="L30" i="1"/>
  <c r="I30" i="1"/>
  <c r="G30" i="1"/>
  <c r="D30" i="1"/>
  <c r="V29" i="1"/>
  <c r="Q29" i="1"/>
  <c r="N29" i="1"/>
  <c r="L29" i="1"/>
  <c r="I29" i="1"/>
  <c r="G29" i="1"/>
  <c r="D29" i="1"/>
  <c r="V28" i="1"/>
  <c r="Q28" i="1"/>
  <c r="N28" i="1"/>
  <c r="L28" i="1"/>
  <c r="I28" i="1"/>
  <c r="G28" i="1"/>
  <c r="D28" i="1"/>
  <c r="V27" i="1"/>
  <c r="Q27" i="1"/>
  <c r="N27" i="1"/>
  <c r="L27" i="1"/>
  <c r="I27" i="1"/>
  <c r="G27" i="1"/>
  <c r="D27" i="1"/>
  <c r="V26" i="1"/>
  <c r="Q26" i="1"/>
  <c r="N26" i="1"/>
  <c r="L26" i="1"/>
  <c r="I26" i="1"/>
  <c r="G26" i="1"/>
  <c r="D26" i="1"/>
  <c r="V25" i="1"/>
  <c r="N25" i="1"/>
  <c r="L25" i="1"/>
  <c r="I25" i="1"/>
  <c r="G25" i="1"/>
  <c r="D25" i="1"/>
  <c r="V24" i="1"/>
  <c r="L24" i="1"/>
  <c r="I24" i="1"/>
  <c r="G24" i="1"/>
  <c r="D24" i="1"/>
  <c r="V23" i="1"/>
  <c r="Q23" i="1"/>
  <c r="N23" i="1"/>
  <c r="L23" i="1"/>
  <c r="I23" i="1"/>
  <c r="G23" i="1"/>
  <c r="D23" i="1"/>
  <c r="V22" i="1"/>
  <c r="Q22" i="1"/>
  <c r="N22" i="1"/>
  <c r="L22" i="1"/>
  <c r="I22" i="1"/>
  <c r="G22" i="1"/>
  <c r="D22" i="1"/>
  <c r="V21" i="1"/>
  <c r="Q21" i="1"/>
  <c r="L21" i="1"/>
  <c r="I21" i="1"/>
  <c r="G21" i="1"/>
  <c r="D21" i="1"/>
  <c r="V20" i="1"/>
  <c r="Q20" i="1"/>
  <c r="N20" i="1"/>
  <c r="L20" i="1"/>
  <c r="I20" i="1"/>
  <c r="G20" i="1"/>
  <c r="D20" i="1"/>
  <c r="V19" i="1"/>
  <c r="Q19" i="1"/>
  <c r="N19" i="1"/>
  <c r="L19" i="1"/>
  <c r="I19" i="1"/>
  <c r="G19" i="1"/>
  <c r="D19" i="1"/>
  <c r="V18" i="1"/>
  <c r="N18" i="1"/>
  <c r="L18" i="1"/>
  <c r="I18" i="1"/>
  <c r="G18" i="1"/>
  <c r="D18" i="1"/>
  <c r="V17" i="1"/>
  <c r="Q17" i="1"/>
  <c r="N17" i="1"/>
  <c r="L17" i="1"/>
  <c r="I17" i="1"/>
  <c r="G17" i="1"/>
  <c r="D17" i="1"/>
  <c r="V16" i="1"/>
  <c r="Q16" i="1"/>
  <c r="N16" i="1"/>
  <c r="L16" i="1"/>
  <c r="I16" i="1"/>
  <c r="G16" i="1"/>
  <c r="D16" i="1"/>
  <c r="V15" i="1"/>
  <c r="Q15" i="1"/>
  <c r="N15" i="1"/>
  <c r="L15" i="1"/>
  <c r="I15" i="1"/>
  <c r="G15" i="1"/>
  <c r="D15" i="1"/>
  <c r="V14" i="1"/>
  <c r="Q14" i="1"/>
  <c r="S14" i="1" s="1"/>
  <c r="N14" i="1"/>
  <c r="L14" i="1"/>
  <c r="I14" i="1"/>
  <c r="G14" i="1"/>
  <c r="D14" i="1"/>
  <c r="V13" i="1"/>
  <c r="Q13" i="1"/>
  <c r="R13" i="1" s="1"/>
  <c r="N13" i="1"/>
  <c r="O13" i="1" s="1"/>
  <c r="L13" i="1"/>
  <c r="I13" i="1"/>
  <c r="G13" i="1"/>
  <c r="D13" i="1"/>
  <c r="V12" i="1"/>
  <c r="N12" i="1"/>
  <c r="O12" i="1" s="1"/>
  <c r="L12" i="1"/>
  <c r="I12" i="1"/>
  <c r="G12" i="1"/>
  <c r="D12" i="1"/>
  <c r="V11" i="1"/>
  <c r="N11" i="1"/>
  <c r="O11" i="1" s="1"/>
  <c r="L11" i="1"/>
  <c r="I11" i="1"/>
  <c r="G11" i="1"/>
  <c r="D11" i="1"/>
  <c r="V10" i="1"/>
  <c r="Q10" i="1"/>
  <c r="S10" i="1" s="1"/>
  <c r="N10" i="1"/>
  <c r="L10" i="1"/>
  <c r="I10" i="1"/>
  <c r="G10" i="1"/>
  <c r="D10" i="1"/>
  <c r="V9" i="1"/>
  <c r="Q9" i="1"/>
  <c r="R9" i="1" s="1"/>
  <c r="L9" i="1"/>
  <c r="I9" i="1"/>
  <c r="G9" i="1"/>
  <c r="D9" i="1"/>
  <c r="V8" i="1"/>
  <c r="N8" i="1"/>
  <c r="L8" i="1"/>
  <c r="I8" i="1"/>
  <c r="G8" i="1"/>
  <c r="D8" i="1"/>
  <c r="V7" i="1"/>
  <c r="Q7" i="1"/>
  <c r="R7" i="1" s="1"/>
  <c r="N7" i="1"/>
  <c r="O7" i="1" s="1"/>
  <c r="L7" i="1"/>
  <c r="I7" i="1"/>
  <c r="G7" i="1"/>
  <c r="D7" i="1"/>
  <c r="V6" i="1"/>
  <c r="R6" i="1"/>
  <c r="Q6" i="1"/>
  <c r="S17" i="1" s="1"/>
  <c r="O6" i="1"/>
  <c r="N6" i="1"/>
  <c r="M6" i="1"/>
  <c r="L6" i="1"/>
  <c r="J6" i="1"/>
  <c r="I6" i="1"/>
  <c r="H6" i="1"/>
  <c r="G6" i="1"/>
  <c r="E6" i="1"/>
  <c r="D6" i="1"/>
  <c r="V5" i="1"/>
  <c r="S5" i="1"/>
  <c r="O5" i="1"/>
  <c r="N5" i="1"/>
  <c r="L5" i="1"/>
  <c r="I5" i="1"/>
  <c r="G5" i="1"/>
  <c r="D5" i="1"/>
  <c r="V4" i="1"/>
  <c r="S4" i="1"/>
  <c r="O4" i="1"/>
  <c r="N4" i="1"/>
  <c r="M4" i="1"/>
  <c r="L4" i="1"/>
  <c r="J4" i="1"/>
  <c r="I4" i="1"/>
  <c r="H4" i="1"/>
  <c r="G4" i="1"/>
  <c r="E4" i="1"/>
  <c r="D4" i="1"/>
  <c r="V3" i="1"/>
  <c r="S3" i="1"/>
  <c r="R3" i="1"/>
  <c r="O3" i="1"/>
  <c r="N3" i="1"/>
  <c r="O18" i="1" s="1"/>
  <c r="M3" i="1"/>
  <c r="L3" i="1"/>
  <c r="J3" i="1"/>
  <c r="I3" i="1"/>
  <c r="H3" i="1"/>
  <c r="G3" i="1"/>
  <c r="E3" i="1"/>
  <c r="D3" i="1"/>
  <c r="E7" i="1" l="1"/>
  <c r="J7" i="1"/>
  <c r="E11" i="1"/>
  <c r="J11" i="1"/>
  <c r="E12" i="1"/>
  <c r="J12" i="1"/>
  <c r="E13" i="1"/>
  <c r="J13" i="1"/>
  <c r="E15" i="1"/>
  <c r="E31" i="1"/>
  <c r="E29" i="1"/>
  <c r="E27" i="1"/>
  <c r="E24" i="1"/>
  <c r="E22" i="1"/>
  <c r="E21" i="1"/>
  <c r="E19" i="1"/>
  <c r="E18" i="1"/>
  <c r="E16" i="1"/>
  <c r="E14" i="1"/>
  <c r="E10" i="1"/>
  <c r="E9" i="1"/>
  <c r="E8" i="1"/>
  <c r="H31" i="1"/>
  <c r="H29" i="1"/>
  <c r="H27" i="1"/>
  <c r="H24" i="1"/>
  <c r="H22" i="1"/>
  <c r="H21" i="1"/>
  <c r="H19" i="1"/>
  <c r="H18" i="1"/>
  <c r="H16" i="1"/>
  <c r="H14" i="1"/>
  <c r="H10" i="1"/>
  <c r="H9" i="1"/>
  <c r="H8" i="1"/>
  <c r="J31" i="1"/>
  <c r="J29" i="1"/>
  <c r="J27" i="1"/>
  <c r="J24" i="1"/>
  <c r="J22" i="1"/>
  <c r="J21" i="1"/>
  <c r="J19" i="1"/>
  <c r="J18" i="1"/>
  <c r="J16" i="1"/>
  <c r="J14" i="1"/>
  <c r="J10" i="1"/>
  <c r="J9" i="1"/>
  <c r="J8" i="1"/>
  <c r="M31" i="1"/>
  <c r="M29" i="1"/>
  <c r="M27" i="1"/>
  <c r="M24" i="1"/>
  <c r="M22" i="1"/>
  <c r="M21" i="1"/>
  <c r="M19" i="1"/>
  <c r="M18" i="1"/>
  <c r="M16" i="1"/>
  <c r="M14" i="1"/>
  <c r="M10" i="1"/>
  <c r="M9" i="1"/>
  <c r="M8" i="1"/>
  <c r="E5" i="1"/>
  <c r="H5" i="1"/>
  <c r="J5" i="1"/>
  <c r="M5" i="1"/>
  <c r="H7" i="1"/>
  <c r="M7" i="1"/>
  <c r="H11" i="1"/>
  <c r="M11" i="1"/>
  <c r="H12" i="1"/>
  <c r="M12" i="1"/>
  <c r="H13" i="1"/>
  <c r="M13" i="1"/>
  <c r="H15" i="1"/>
  <c r="S7" i="1"/>
  <c r="O8" i="1"/>
  <c r="S8" i="1"/>
  <c r="S9" i="1"/>
  <c r="O10" i="1"/>
  <c r="R10" i="1"/>
  <c r="R11" i="1"/>
  <c r="R12" i="1"/>
  <c r="S13" i="1"/>
  <c r="O14" i="1"/>
  <c r="R14" i="1"/>
  <c r="J15" i="1"/>
  <c r="O15" i="1"/>
  <c r="S15" i="1"/>
  <c r="O16" i="1"/>
  <c r="R16" i="1"/>
  <c r="E17" i="1"/>
  <c r="J17" i="1"/>
  <c r="O17" i="1"/>
  <c r="S19" i="1"/>
  <c r="H20" i="1"/>
  <c r="M20" i="1"/>
  <c r="R20" i="1"/>
  <c r="S22" i="1"/>
  <c r="E23" i="1"/>
  <c r="J23" i="1"/>
  <c r="O23" i="1"/>
  <c r="E25" i="1"/>
  <c r="J25" i="1"/>
  <c r="O25" i="1"/>
  <c r="E26" i="1"/>
  <c r="J26" i="1"/>
  <c r="O26" i="1"/>
  <c r="S27" i="1"/>
  <c r="E28" i="1"/>
  <c r="J28" i="1"/>
  <c r="O28" i="1"/>
  <c r="S29" i="1"/>
  <c r="E30" i="1"/>
  <c r="J30" i="1"/>
  <c r="O30" i="1"/>
  <c r="O31" i="1"/>
  <c r="O24" i="1"/>
  <c r="O21" i="1"/>
  <c r="O29" i="1"/>
  <c r="O27" i="1"/>
  <c r="O22" i="1"/>
  <c r="R4" i="1"/>
  <c r="R5" i="1"/>
  <c r="S25" i="1"/>
  <c r="S24" i="1"/>
  <c r="R18" i="1"/>
  <c r="R29" i="1"/>
  <c r="R27" i="1"/>
  <c r="R25" i="1"/>
  <c r="R24" i="1"/>
  <c r="R22" i="1"/>
  <c r="S6" i="1"/>
  <c r="T10" i="1" s="1"/>
  <c r="R8" i="1"/>
  <c r="O9" i="1"/>
  <c r="S11" i="1"/>
  <c r="S12" i="1"/>
  <c r="T12" i="1" s="1"/>
  <c r="M15" i="1"/>
  <c r="R15" i="1"/>
  <c r="S16" i="1"/>
  <c r="H17" i="1"/>
  <c r="M17" i="1"/>
  <c r="R17" i="1"/>
  <c r="S18" i="1"/>
  <c r="O19" i="1"/>
  <c r="R19" i="1"/>
  <c r="E20" i="1"/>
  <c r="J20" i="1"/>
  <c r="O20" i="1"/>
  <c r="S20" i="1"/>
  <c r="R21" i="1"/>
  <c r="H23" i="1"/>
  <c r="M23" i="1"/>
  <c r="R23" i="1"/>
  <c r="H25" i="1"/>
  <c r="M25" i="1"/>
  <c r="H26" i="1"/>
  <c r="M26" i="1"/>
  <c r="R26" i="1"/>
  <c r="H28" i="1"/>
  <c r="M28" i="1"/>
  <c r="R28" i="1"/>
  <c r="H30" i="1"/>
  <c r="M30" i="1"/>
  <c r="R30" i="1"/>
  <c r="R31" i="1"/>
  <c r="S21" i="1"/>
  <c r="S23" i="1"/>
  <c r="S26" i="1"/>
  <c r="S28" i="1"/>
  <c r="T28" i="1" s="1"/>
  <c r="S30" i="1"/>
  <c r="S31" i="1"/>
  <c r="T31" i="1" s="1"/>
  <c r="T23" i="1" l="1"/>
  <c r="T20" i="1"/>
  <c r="T18" i="1"/>
  <c r="T16" i="1"/>
  <c r="T11" i="1"/>
  <c r="T24" i="1"/>
  <c r="W28" i="1"/>
  <c r="W23" i="1"/>
  <c r="T13" i="1"/>
  <c r="T8" i="1"/>
  <c r="T7" i="1"/>
  <c r="T17" i="1"/>
  <c r="W17" i="1" s="1"/>
  <c r="W18" i="1"/>
  <c r="W24" i="1"/>
  <c r="T5" i="1"/>
  <c r="W5" i="1" s="1"/>
  <c r="W7" i="1"/>
  <c r="T30" i="1"/>
  <c r="W30" i="1" s="1"/>
  <c r="T26" i="1"/>
  <c r="W26" i="1" s="1"/>
  <c r="T21" i="1"/>
  <c r="W21" i="1" s="1"/>
  <c r="W20" i="1"/>
  <c r="T6" i="1"/>
  <c r="W6" i="1" s="1"/>
  <c r="T25" i="1"/>
  <c r="T29" i="1"/>
  <c r="W29" i="1" s="1"/>
  <c r="T27" i="1"/>
  <c r="W25" i="1"/>
  <c r="T22" i="1"/>
  <c r="T19" i="1"/>
  <c r="T15" i="1"/>
  <c r="W15" i="1" s="1"/>
  <c r="T9" i="1"/>
  <c r="W9" i="1" s="1"/>
  <c r="T4" i="1"/>
  <c r="W4" i="1" s="1"/>
  <c r="W8" i="1"/>
  <c r="W10" i="1"/>
  <c r="W16" i="1"/>
  <c r="W19" i="1"/>
  <c r="W22" i="1"/>
  <c r="W27" i="1"/>
  <c r="W31" i="1"/>
  <c r="T3" i="1"/>
  <c r="W3" i="1" s="1"/>
  <c r="T14" i="1"/>
  <c r="W14" i="1" s="1"/>
  <c r="X14" i="1" s="1"/>
  <c r="W13" i="1"/>
  <c r="W12" i="1"/>
  <c r="W11" i="1"/>
  <c r="X15" i="1" l="1"/>
  <c r="X26" i="1"/>
  <c r="X17" i="1"/>
  <c r="X9" i="1"/>
  <c r="X29" i="1"/>
  <c r="X21" i="1"/>
  <c r="X30" i="1"/>
  <c r="X5" i="1"/>
  <c r="X13" i="1"/>
  <c r="X12" i="1"/>
  <c r="X31" i="1"/>
  <c r="X22" i="1"/>
  <c r="X16" i="1"/>
  <c r="X8" i="1"/>
  <c r="X25" i="1"/>
  <c r="X6" i="1"/>
  <c r="X23" i="1"/>
  <c r="X28" i="1"/>
  <c r="X11" i="1"/>
  <c r="X3" i="1"/>
  <c r="X27" i="1"/>
  <c r="X19" i="1"/>
  <c r="X10" i="1"/>
  <c r="X4" i="1"/>
  <c r="X20" i="1"/>
  <c r="X7" i="1"/>
  <c r="X24" i="1"/>
  <c r="X18" i="1"/>
</calcChain>
</file>

<file path=xl/sharedStrings.xml><?xml version="1.0" encoding="utf-8"?>
<sst xmlns="http://schemas.openxmlformats.org/spreadsheetml/2006/main" count="59" uniqueCount="53">
  <si>
    <t>Наименование                                                          муниципального образования Костромской области</t>
  </si>
  <si>
    <t>Критерий №1</t>
  </si>
  <si>
    <t>Критерий №2</t>
  </si>
  <si>
    <t>Критерий №3</t>
  </si>
  <si>
    <t>Критерий №4</t>
  </si>
  <si>
    <t>Критерий №5</t>
  </si>
  <si>
    <t>Критерий №6</t>
  </si>
  <si>
    <t>Критерий №7</t>
  </si>
  <si>
    <t xml:space="preserve">Общая численность населения Костромской области, систематически занимающихся 
физической культурой и спортом
</t>
  </si>
  <si>
    <t>Население, зарегистрированное в электронной базе данных, относящихся к реализации комплекса ГТО</t>
  </si>
  <si>
    <t>Доля населения, зарегистрированного в электронной базе данных, от общей численности населения, систематически занимающихся 
физической культурой и спортом
 на территории муниципального образования</t>
  </si>
  <si>
    <t>Баллы</t>
  </si>
  <si>
    <t>Население, принявшее участие в выполнении нормативов испытаний (тестов) комплекса ГТО</t>
  </si>
  <si>
    <t xml:space="preserve">Доля населения, принявшего участие в выполнении нормативов испытаний (тестов) комплекса ГТО от населения, зарегистрированного в электронной базе данных
 на территории  муниципального образования </t>
  </si>
  <si>
    <t xml:space="preserve">Доля населения, принявшего участие в выполнении нормативов испытаний (тестов) комплекса ГТО, от численности населения систематически занимающихся 
физической культурой и спортом
на территории муниципального образования </t>
  </si>
  <si>
    <t>Общее количество знаков</t>
  </si>
  <si>
    <t xml:space="preserve">Доля населения, выполнившего нормативы испытаний (тестов) комплекса ГТО на знаки отличия, от общей численности населения систематически занимающихся 
физической культурой и спортом
 на территории муниципального образования </t>
  </si>
  <si>
    <t>Доля населения, выполнившего нормативы испытаний (тестов) комплекса ГТО на знаки отличия, 
 от принявших участие в выполнении нормативов испытаний (тестов) комплекса ГТО</t>
  </si>
  <si>
    <t>Ставки в центрах тестирования (или структурных подразделениях организаций, наделенных правом по оценке выполнения нормативов испытаний (тестов) комплекса ГТО) для оказания государственной услуги населению</t>
  </si>
  <si>
    <t>Население, систематически занимающееся 
физической культурой и спортом, приходящееся на одну ставку штатного расписания центров тестирования</t>
  </si>
  <si>
    <t>Доля населения, систематически занимающееся 
физической культурой и спортом на
территории субъекта Российской Федерации, приходящегося на одну ставку штатного расписания центров тестирования</t>
  </si>
  <si>
    <t>Количество опубликованных материалов по вопросам внедрения комплекса ГТО в региональных средствах массовой информации за оцениваемый период</t>
  </si>
  <si>
    <t>ВСЕГО БАЛЛОВ</t>
  </si>
  <si>
    <t>Место в рейтинге</t>
  </si>
  <si>
    <t xml:space="preserve">Поназыревский </t>
  </si>
  <si>
    <t xml:space="preserve">Кадыйский </t>
  </si>
  <si>
    <t xml:space="preserve">Павинский </t>
  </si>
  <si>
    <t>город Буй</t>
  </si>
  <si>
    <t>город Мантурово</t>
  </si>
  <si>
    <t xml:space="preserve">Межевской </t>
  </si>
  <si>
    <t xml:space="preserve">Пыщугский </t>
  </si>
  <si>
    <t xml:space="preserve">Вохомский </t>
  </si>
  <si>
    <t xml:space="preserve">Солигаличский </t>
  </si>
  <si>
    <t xml:space="preserve">Октябрьский </t>
  </si>
  <si>
    <t xml:space="preserve">Макарьевский </t>
  </si>
  <si>
    <t xml:space="preserve">Антроповский </t>
  </si>
  <si>
    <t>город Кострома</t>
  </si>
  <si>
    <t xml:space="preserve">Красносельский </t>
  </si>
  <si>
    <t>город Шарья</t>
  </si>
  <si>
    <t xml:space="preserve">Кологривский </t>
  </si>
  <si>
    <t>Нея и Нейский район</t>
  </si>
  <si>
    <t>город Галич</t>
  </si>
  <si>
    <t xml:space="preserve">Парфеньевский </t>
  </si>
  <si>
    <t xml:space="preserve">Чухломский </t>
  </si>
  <si>
    <t xml:space="preserve">Сусанинский </t>
  </si>
  <si>
    <t xml:space="preserve">Галичский </t>
  </si>
  <si>
    <t xml:space="preserve">Островский </t>
  </si>
  <si>
    <t xml:space="preserve">Костромской </t>
  </si>
  <si>
    <t xml:space="preserve">Шарьинский </t>
  </si>
  <si>
    <t>Нерехта и Нерехтский район</t>
  </si>
  <si>
    <t>город Волгореченск</t>
  </si>
  <si>
    <t xml:space="preserve">Судиславский </t>
  </si>
  <si>
    <t xml:space="preserve">Буйский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</si>
</sst>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20"/>
      <name val="Calibri"/>
      <family val="2"/>
      <charset val="204"/>
    </font>
    <font>
      <sz val="20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16"/>
      <color rgb="FF000000"/>
      <name val="Arial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99CCFF"/>
        <bgColor rgb="FFBDD7EE"/>
      </patternFill>
    </fill>
    <fill>
      <patternFill patternType="solid">
        <fgColor rgb="FFFFFF99"/>
        <bgColor rgb="FFFFFFCC"/>
      </patternFill>
    </fill>
    <fill>
      <patternFill patternType="solid">
        <fgColor rgb="FF339966"/>
        <bgColor rgb="FF008080"/>
      </patternFill>
    </fill>
    <fill>
      <patternFill patternType="solid">
        <fgColor rgb="FFC0C0C0"/>
        <bgColor rgb="FFBDD7EE"/>
      </patternFill>
    </fill>
    <fill>
      <patternFill patternType="solid">
        <fgColor rgb="FFBDD7EE"/>
        <bgColor rgb="FF99CCFF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9" fontId="13" fillId="0" borderId="0" applyBorder="0" applyProtection="0"/>
    <xf numFmtId="0" fontId="1" fillId="0" borderId="0"/>
    <xf numFmtId="0" fontId="2" fillId="0" borderId="0"/>
    <xf numFmtId="0" fontId="13" fillId="0" borderId="0"/>
  </cellStyleXfs>
  <cellXfs count="37">
    <xf numFmtId="0" fontId="0" fillId="0" borderId="0" xfId="0"/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1" applyNumberFormat="1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3" borderId="0" xfId="1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textRotation="255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0" fontId="8" fillId="6" borderId="0" xfId="1" applyNumberFormat="1" applyFont="1" applyFill="1" applyBorder="1" applyAlignment="1" applyProtection="1">
      <alignment horizontal="center" vertical="center"/>
    </xf>
    <xf numFmtId="3" fontId="9" fillId="6" borderId="0" xfId="0" applyNumberFormat="1" applyFont="1" applyFill="1" applyBorder="1" applyAlignment="1">
      <alignment horizontal="center" vertical="center"/>
    </xf>
    <xf numFmtId="1" fontId="9" fillId="6" borderId="0" xfId="0" applyNumberFormat="1" applyFont="1" applyFill="1" applyBorder="1" applyAlignment="1">
      <alignment horizontal="center" vertical="center"/>
    </xf>
    <xf numFmtId="10" fontId="8" fillId="0" borderId="0" xfId="1" applyNumberFormat="1" applyFont="1" applyBorder="1" applyAlignment="1" applyProtection="1">
      <alignment horizontal="center" vertical="center"/>
    </xf>
    <xf numFmtId="0" fontId="8" fillId="7" borderId="0" xfId="0" applyFont="1" applyFill="1" applyAlignment="1" applyProtection="1">
      <alignment horizontal="center" vertical="center"/>
      <protection locked="0"/>
    </xf>
    <xf numFmtId="0" fontId="8" fillId="3" borderId="0" xfId="1" applyNumberFormat="1" applyFont="1" applyFill="1" applyBorder="1" applyAlignment="1" applyProtection="1">
      <alignment horizontal="center" vertical="center"/>
    </xf>
    <xf numFmtId="3" fontId="10" fillId="6" borderId="0" xfId="0" applyNumberFormat="1" applyFont="1" applyFill="1" applyBorder="1" applyAlignment="1">
      <alignment horizontal="center" vertical="center"/>
    </xf>
    <xf numFmtId="3" fontId="5" fillId="6" borderId="0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3" fontId="8" fillId="7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/>
    <xf numFmtId="0" fontId="12" fillId="0" borderId="0" xfId="0" applyFont="1" applyBorder="1"/>
  </cellXfs>
  <cellStyles count="5">
    <cellStyle name="Normal" xfId="2"/>
    <cellStyle name="Обычный" xfId="0" builtinId="0"/>
    <cellStyle name="Обычный 2" xfId="3"/>
    <cellStyle name="Обычный 3" xfId="4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2"/>
  <sheetViews>
    <sheetView showGridLines="0" tabSelected="1" view="pageBreakPreview" zoomScale="40" zoomScaleNormal="80" zoomScalePageLayoutView="40" workbookViewId="0">
      <pane xSplit="1" topLeftCell="D1" activePane="topRight" state="frozen"/>
      <selection pane="topRight" activeCell="Q35" sqref="Q35"/>
    </sheetView>
  </sheetViews>
  <sheetFormatPr defaultColWidth="8.85546875" defaultRowHeight="15.75" x14ac:dyDescent="0.25"/>
  <cols>
    <col min="1" max="1" width="54.28515625" style="2" customWidth="1"/>
    <col min="2" max="2" width="20.42578125" style="3" customWidth="1"/>
    <col min="3" max="3" width="23.28515625" style="4" customWidth="1"/>
    <col min="4" max="4" width="24.140625" style="3" customWidth="1"/>
    <col min="5" max="5" width="6.140625" style="5" customWidth="1"/>
    <col min="6" max="7" width="30.28515625" style="4" customWidth="1"/>
    <col min="8" max="8" width="6" style="6" customWidth="1"/>
    <col min="9" max="9" width="30.28515625" style="4" customWidth="1"/>
    <col min="10" max="10" width="6.42578125" style="6" customWidth="1"/>
    <col min="11" max="11" width="25.140625" style="4" customWidth="1"/>
    <col min="12" max="12" width="28.7109375" style="3" customWidth="1"/>
    <col min="13" max="13" width="6.42578125" style="5" customWidth="1"/>
    <col min="14" max="14" width="26" style="3" customWidth="1"/>
    <col min="15" max="15" width="6.7109375" style="5" customWidth="1"/>
    <col min="16" max="17" width="27.42578125" style="3" customWidth="1"/>
    <col min="18" max="18" width="32.7109375" style="7" customWidth="1"/>
    <col min="19" max="19" width="13.7109375" style="8" hidden="1" customWidth="1"/>
    <col min="20" max="20" width="6" style="9" customWidth="1"/>
    <col min="21" max="21" width="19.42578125" style="3" customWidth="1"/>
    <col min="22" max="22" width="6.42578125" style="5" customWidth="1"/>
    <col min="23" max="23" width="12.42578125" style="7" customWidth="1"/>
    <col min="24" max="24" width="10.7109375" style="3" customWidth="1"/>
    <col min="25" max="240" width="8.85546875" style="4"/>
    <col min="241" max="1025" width="8.85546875" style="3"/>
  </cols>
  <sheetData>
    <row r="1" spans="1:240" s="16" customFormat="1" ht="14.25" customHeight="1" x14ac:dyDescent="0.25">
      <c r="A1" s="1" t="s">
        <v>0</v>
      </c>
      <c r="B1" s="10"/>
      <c r="C1" s="10"/>
      <c r="D1" s="11" t="s">
        <v>1</v>
      </c>
      <c r="E1" s="11"/>
      <c r="F1" s="10"/>
      <c r="G1" s="11" t="s">
        <v>2</v>
      </c>
      <c r="H1" s="11"/>
      <c r="I1" s="11" t="s">
        <v>3</v>
      </c>
      <c r="J1" s="11"/>
      <c r="K1" s="10"/>
      <c r="L1" s="11" t="s">
        <v>4</v>
      </c>
      <c r="M1" s="11"/>
      <c r="N1" s="11" t="s">
        <v>5</v>
      </c>
      <c r="O1" s="11"/>
      <c r="P1" s="10"/>
      <c r="Q1" s="10"/>
      <c r="R1" s="11" t="s">
        <v>6</v>
      </c>
      <c r="S1" s="12"/>
      <c r="T1" s="11"/>
      <c r="U1" s="11" t="s">
        <v>7</v>
      </c>
      <c r="V1" s="11"/>
      <c r="W1" s="13"/>
      <c r="X1" s="14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</row>
    <row r="2" spans="1:240" s="16" customFormat="1" ht="309" customHeight="1" x14ac:dyDescent="0.25">
      <c r="A2" s="1"/>
      <c r="B2" s="10" t="s">
        <v>8</v>
      </c>
      <c r="C2" s="10" t="s">
        <v>9</v>
      </c>
      <c r="D2" s="17" t="s">
        <v>10</v>
      </c>
      <c r="E2" s="18" t="s">
        <v>11</v>
      </c>
      <c r="F2" s="10" t="s">
        <v>12</v>
      </c>
      <c r="G2" s="17" t="s">
        <v>13</v>
      </c>
      <c r="H2" s="18" t="s">
        <v>11</v>
      </c>
      <c r="I2" s="17" t="s">
        <v>14</v>
      </c>
      <c r="J2" s="18" t="s">
        <v>11</v>
      </c>
      <c r="K2" s="10" t="s">
        <v>15</v>
      </c>
      <c r="L2" s="17" t="s">
        <v>16</v>
      </c>
      <c r="M2" s="18" t="s">
        <v>11</v>
      </c>
      <c r="N2" s="17" t="s">
        <v>17</v>
      </c>
      <c r="O2" s="18" t="s">
        <v>11</v>
      </c>
      <c r="P2" s="10" t="s">
        <v>18</v>
      </c>
      <c r="Q2" s="10" t="s">
        <v>19</v>
      </c>
      <c r="R2" s="17" t="s">
        <v>20</v>
      </c>
      <c r="S2" s="12"/>
      <c r="T2" s="18" t="s">
        <v>11</v>
      </c>
      <c r="U2" s="17" t="s">
        <v>21</v>
      </c>
      <c r="V2" s="18" t="s">
        <v>11</v>
      </c>
      <c r="W2" s="13" t="s">
        <v>22</v>
      </c>
      <c r="X2" s="14" t="s">
        <v>23</v>
      </c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</row>
    <row r="3" spans="1:240" ht="35.25" customHeight="1" x14ac:dyDescent="0.25">
      <c r="A3" s="19" t="s">
        <v>24</v>
      </c>
      <c r="B3" s="20">
        <v>1872</v>
      </c>
      <c r="C3" s="20">
        <v>1142</v>
      </c>
      <c r="D3" s="21">
        <f t="shared" ref="D3:D31" si="0">C3/B3</f>
        <v>0.6100427350427351</v>
      </c>
      <c r="E3" s="22">
        <f t="shared" ref="E3:E31" si="1">RANK(D3,D:D,1)</f>
        <v>19</v>
      </c>
      <c r="F3" s="20">
        <v>52</v>
      </c>
      <c r="G3" s="21">
        <f t="shared" ref="G3:G31" si="2">F3/C3</f>
        <v>4.553415061295972E-2</v>
      </c>
      <c r="H3" s="22">
        <f t="shared" ref="H3:H31" si="3">RANK(G3,G:G,1)</f>
        <v>27</v>
      </c>
      <c r="I3" s="21">
        <f t="shared" ref="I3:I31" si="4">F3/B3</f>
        <v>2.7777777777777776E-2</v>
      </c>
      <c r="J3" s="22">
        <f t="shared" ref="J3:J31" si="5">RANK(I3,I:I,1)</f>
        <v>27</v>
      </c>
      <c r="K3" s="20">
        <v>32</v>
      </c>
      <c r="L3" s="21">
        <f t="shared" ref="L3:L31" si="6">K3/B3</f>
        <v>1.7094017094017096E-2</v>
      </c>
      <c r="M3" s="23">
        <f t="shared" ref="M3:M31" si="7">RANK(L3,L:L,1)</f>
        <v>29</v>
      </c>
      <c r="N3" s="24">
        <f t="shared" ref="N3:N8" si="8">K3/F3</f>
        <v>0.61538461538461542</v>
      </c>
      <c r="O3" s="23">
        <f t="shared" ref="O3:O31" si="9">RANK(N3,N:N,1)</f>
        <v>20</v>
      </c>
      <c r="P3" s="20">
        <v>1</v>
      </c>
      <c r="Q3" s="25">
        <v>1872</v>
      </c>
      <c r="R3" s="21">
        <f t="shared" ref="R3:R31" si="10">Q3/SUM(Q$3:Q$31)</f>
        <v>1.9459661742845559E-2</v>
      </c>
      <c r="S3" s="26">
        <f t="shared" ref="S3:S31" si="11">IF(Q3/SUM(Q$3:Q$31)=0,1,Q3/SUM(Q$3:Q$31))</f>
        <v>1.9459661742845559E-2</v>
      </c>
      <c r="T3" s="23">
        <f t="shared" ref="T3:T31" si="12">IF(S3=1,0,RANK(S3,S:S,0))</f>
        <v>20</v>
      </c>
      <c r="U3" s="27">
        <v>7</v>
      </c>
      <c r="V3" s="28">
        <f t="shared" ref="V3:V31" si="13">RANK(U3,U:U,1)</f>
        <v>14</v>
      </c>
      <c r="W3" s="29">
        <f t="shared" ref="W3:W31" si="14">SUM(E3,H3,J3,M3,O3,T3,V3)</f>
        <v>156</v>
      </c>
      <c r="X3" s="30">
        <f t="shared" ref="X3:X31" si="15">RANK(W3,W:W,0)</f>
        <v>1</v>
      </c>
    </row>
    <row r="4" spans="1:240" ht="37.5" customHeight="1" x14ac:dyDescent="0.25">
      <c r="A4" s="19" t="s">
        <v>25</v>
      </c>
      <c r="B4" s="20">
        <v>2527</v>
      </c>
      <c r="C4" s="20">
        <v>1601</v>
      </c>
      <c r="D4" s="21">
        <f t="shared" si="0"/>
        <v>0.63355757815591607</v>
      </c>
      <c r="E4" s="22">
        <f t="shared" si="1"/>
        <v>21</v>
      </c>
      <c r="F4" s="20">
        <v>75</v>
      </c>
      <c r="G4" s="21">
        <f t="shared" si="2"/>
        <v>4.6845721424109935E-2</v>
      </c>
      <c r="H4" s="22">
        <f t="shared" si="3"/>
        <v>28</v>
      </c>
      <c r="I4" s="21">
        <f t="shared" si="4"/>
        <v>2.9679461812425801E-2</v>
      </c>
      <c r="J4" s="22">
        <f t="shared" si="5"/>
        <v>29</v>
      </c>
      <c r="K4" s="20">
        <v>25</v>
      </c>
      <c r="L4" s="21">
        <f t="shared" si="6"/>
        <v>9.8931539374752676E-3</v>
      </c>
      <c r="M4" s="23">
        <f t="shared" si="7"/>
        <v>26</v>
      </c>
      <c r="N4" s="24">
        <f t="shared" si="8"/>
        <v>0.33333333333333331</v>
      </c>
      <c r="O4" s="23">
        <f t="shared" si="9"/>
        <v>13</v>
      </c>
      <c r="P4" s="20">
        <v>1</v>
      </c>
      <c r="Q4" s="25">
        <v>2527</v>
      </c>
      <c r="R4" s="21">
        <f t="shared" si="10"/>
        <v>2.6268464329151031E-2</v>
      </c>
      <c r="S4" s="26">
        <f t="shared" si="11"/>
        <v>2.6268464329151031E-2</v>
      </c>
      <c r="T4" s="23">
        <f t="shared" si="12"/>
        <v>16</v>
      </c>
      <c r="U4" s="27">
        <v>7</v>
      </c>
      <c r="V4" s="28">
        <f t="shared" si="13"/>
        <v>14</v>
      </c>
      <c r="W4" s="29">
        <f t="shared" si="14"/>
        <v>147</v>
      </c>
      <c r="X4" s="30">
        <f t="shared" si="15"/>
        <v>2</v>
      </c>
    </row>
    <row r="5" spans="1:240" ht="37.5" customHeight="1" x14ac:dyDescent="0.25">
      <c r="A5" s="19" t="s">
        <v>26</v>
      </c>
      <c r="B5" s="20">
        <v>975</v>
      </c>
      <c r="C5" s="20">
        <v>646</v>
      </c>
      <c r="D5" s="21">
        <f t="shared" si="0"/>
        <v>0.66256410256410259</v>
      </c>
      <c r="E5" s="22">
        <f t="shared" si="1"/>
        <v>22</v>
      </c>
      <c r="F5" s="20">
        <v>21</v>
      </c>
      <c r="G5" s="21">
        <f t="shared" si="2"/>
        <v>3.2507739938080496E-2</v>
      </c>
      <c r="H5" s="22">
        <f t="shared" si="3"/>
        <v>20</v>
      </c>
      <c r="I5" s="21">
        <f t="shared" si="4"/>
        <v>2.1538461538461538E-2</v>
      </c>
      <c r="J5" s="22">
        <f t="shared" si="5"/>
        <v>24</v>
      </c>
      <c r="K5" s="20">
        <v>10</v>
      </c>
      <c r="L5" s="21">
        <f t="shared" si="6"/>
        <v>1.0256410256410256E-2</v>
      </c>
      <c r="M5" s="23">
        <f t="shared" si="7"/>
        <v>27</v>
      </c>
      <c r="N5" s="24">
        <f t="shared" si="8"/>
        <v>0.47619047619047616</v>
      </c>
      <c r="O5" s="23">
        <f t="shared" si="9"/>
        <v>16</v>
      </c>
      <c r="P5" s="20">
        <v>1</v>
      </c>
      <c r="Q5" s="25">
        <v>975</v>
      </c>
      <c r="R5" s="21">
        <f t="shared" si="10"/>
        <v>1.0135240491065395E-2</v>
      </c>
      <c r="S5" s="26">
        <f t="shared" si="11"/>
        <v>1.0135240491065395E-2</v>
      </c>
      <c r="T5" s="23">
        <f t="shared" si="12"/>
        <v>27</v>
      </c>
      <c r="U5" s="27">
        <v>2</v>
      </c>
      <c r="V5" s="28">
        <f t="shared" si="13"/>
        <v>5</v>
      </c>
      <c r="W5" s="29">
        <f t="shared" si="14"/>
        <v>141</v>
      </c>
      <c r="X5" s="30">
        <f t="shared" si="15"/>
        <v>3</v>
      </c>
    </row>
    <row r="6" spans="1:240" ht="37.5" customHeight="1" x14ac:dyDescent="0.25">
      <c r="A6" s="19" t="s">
        <v>27</v>
      </c>
      <c r="B6" s="20">
        <v>9259</v>
      </c>
      <c r="C6" s="20">
        <v>4569</v>
      </c>
      <c r="D6" s="21">
        <f t="shared" si="0"/>
        <v>0.49346581704287718</v>
      </c>
      <c r="E6" s="22">
        <f t="shared" si="1"/>
        <v>8</v>
      </c>
      <c r="F6" s="20">
        <v>180</v>
      </c>
      <c r="G6" s="21">
        <f t="shared" si="2"/>
        <v>3.9395929087327641E-2</v>
      </c>
      <c r="H6" s="22">
        <f t="shared" si="3"/>
        <v>22</v>
      </c>
      <c r="I6" s="21">
        <f t="shared" si="4"/>
        <v>1.9440544335241387E-2</v>
      </c>
      <c r="J6" s="22">
        <f t="shared" si="5"/>
        <v>21</v>
      </c>
      <c r="K6" s="20">
        <v>97</v>
      </c>
      <c r="L6" s="21">
        <f t="shared" si="6"/>
        <v>1.0476293336213414E-2</v>
      </c>
      <c r="M6" s="23">
        <f t="shared" si="7"/>
        <v>28</v>
      </c>
      <c r="N6" s="24">
        <f t="shared" si="8"/>
        <v>0.53888888888888886</v>
      </c>
      <c r="O6" s="23">
        <f t="shared" si="9"/>
        <v>18</v>
      </c>
      <c r="P6" s="20">
        <v>3</v>
      </c>
      <c r="Q6" s="31">
        <f>ROUNDUP(B6/P6,0)</f>
        <v>3087</v>
      </c>
      <c r="R6" s="21">
        <f t="shared" si="10"/>
        <v>3.20897306624809E-2</v>
      </c>
      <c r="S6" s="26">
        <f t="shared" si="11"/>
        <v>3.20897306624809E-2</v>
      </c>
      <c r="T6" s="23">
        <f t="shared" si="12"/>
        <v>15</v>
      </c>
      <c r="U6" s="27">
        <v>30</v>
      </c>
      <c r="V6" s="28">
        <f t="shared" si="13"/>
        <v>28</v>
      </c>
      <c r="W6" s="29">
        <f t="shared" si="14"/>
        <v>140</v>
      </c>
      <c r="X6" s="30">
        <f t="shared" si="15"/>
        <v>4</v>
      </c>
    </row>
    <row r="7" spans="1:240" ht="37.5" customHeight="1" x14ac:dyDescent="0.25">
      <c r="A7" s="19" t="s">
        <v>28</v>
      </c>
      <c r="B7" s="20">
        <v>6779</v>
      </c>
      <c r="C7" s="20">
        <v>3282</v>
      </c>
      <c r="D7" s="21">
        <f t="shared" si="0"/>
        <v>0.48414220386487683</v>
      </c>
      <c r="E7" s="22">
        <f t="shared" si="1"/>
        <v>7</v>
      </c>
      <c r="F7" s="20">
        <v>156</v>
      </c>
      <c r="G7" s="21">
        <f t="shared" si="2"/>
        <v>4.7531992687385741E-2</v>
      </c>
      <c r="H7" s="22">
        <f t="shared" si="3"/>
        <v>29</v>
      </c>
      <c r="I7" s="21">
        <f t="shared" si="4"/>
        <v>2.3012243693760141E-2</v>
      </c>
      <c r="J7" s="22">
        <f t="shared" si="5"/>
        <v>26</v>
      </c>
      <c r="K7" s="20">
        <v>55</v>
      </c>
      <c r="L7" s="21">
        <f t="shared" si="6"/>
        <v>8.1132910458769723E-3</v>
      </c>
      <c r="M7" s="23">
        <f t="shared" si="7"/>
        <v>25</v>
      </c>
      <c r="N7" s="24">
        <f t="shared" si="8"/>
        <v>0.35256410256410259</v>
      </c>
      <c r="O7" s="23">
        <f t="shared" si="9"/>
        <v>14</v>
      </c>
      <c r="P7" s="20">
        <v>2</v>
      </c>
      <c r="Q7" s="31">
        <f>ROUNDUP(B7/P7,0)</f>
        <v>3390</v>
      </c>
      <c r="R7" s="21">
        <f t="shared" si="10"/>
        <v>3.5239451553550453E-2</v>
      </c>
      <c r="S7" s="26">
        <f t="shared" si="11"/>
        <v>3.5239451553550453E-2</v>
      </c>
      <c r="T7" s="23">
        <f t="shared" si="12"/>
        <v>13</v>
      </c>
      <c r="U7" s="27">
        <v>8</v>
      </c>
      <c r="V7" s="28">
        <f t="shared" si="13"/>
        <v>17</v>
      </c>
      <c r="W7" s="29">
        <f t="shared" si="14"/>
        <v>131</v>
      </c>
      <c r="X7" s="30">
        <f t="shared" si="15"/>
        <v>5</v>
      </c>
    </row>
    <row r="8" spans="1:240" ht="39.75" customHeight="1" x14ac:dyDescent="0.25">
      <c r="A8" s="19" t="s">
        <v>29</v>
      </c>
      <c r="B8" s="20">
        <v>705</v>
      </c>
      <c r="C8" s="20">
        <v>360</v>
      </c>
      <c r="D8" s="21">
        <f t="shared" si="0"/>
        <v>0.51063829787234039</v>
      </c>
      <c r="E8" s="22">
        <f t="shared" si="1"/>
        <v>12</v>
      </c>
      <c r="F8" s="20">
        <v>15</v>
      </c>
      <c r="G8" s="21">
        <f t="shared" si="2"/>
        <v>4.1666666666666664E-2</v>
      </c>
      <c r="H8" s="22">
        <f t="shared" si="3"/>
        <v>23</v>
      </c>
      <c r="I8" s="21">
        <f t="shared" si="4"/>
        <v>2.1276595744680851E-2</v>
      </c>
      <c r="J8" s="22">
        <f t="shared" si="5"/>
        <v>23</v>
      </c>
      <c r="K8" s="20">
        <v>2</v>
      </c>
      <c r="L8" s="21">
        <f t="shared" si="6"/>
        <v>2.8368794326241137E-3</v>
      </c>
      <c r="M8" s="23">
        <f t="shared" si="7"/>
        <v>12</v>
      </c>
      <c r="N8" s="24">
        <f t="shared" si="8"/>
        <v>0.13333333333333333</v>
      </c>
      <c r="O8" s="23">
        <f t="shared" si="9"/>
        <v>7</v>
      </c>
      <c r="P8" s="20">
        <v>1</v>
      </c>
      <c r="Q8" s="25">
        <v>705</v>
      </c>
      <c r="R8" s="21">
        <f t="shared" si="10"/>
        <v>7.328558508924209E-3</v>
      </c>
      <c r="S8" s="26">
        <f t="shared" si="11"/>
        <v>7.328558508924209E-3</v>
      </c>
      <c r="T8" s="23">
        <f t="shared" si="12"/>
        <v>28</v>
      </c>
      <c r="U8" s="27">
        <v>12</v>
      </c>
      <c r="V8" s="28">
        <f t="shared" si="13"/>
        <v>24</v>
      </c>
      <c r="W8" s="29">
        <f t="shared" si="14"/>
        <v>129</v>
      </c>
      <c r="X8" s="30">
        <f t="shared" si="15"/>
        <v>6</v>
      </c>
    </row>
    <row r="9" spans="1:240" ht="37.5" customHeight="1" x14ac:dyDescent="0.25">
      <c r="A9" s="19" t="s">
        <v>30</v>
      </c>
      <c r="B9" s="20">
        <v>1079</v>
      </c>
      <c r="C9" s="20">
        <v>983</v>
      </c>
      <c r="D9" s="21">
        <f t="shared" si="0"/>
        <v>0.91102873030583875</v>
      </c>
      <c r="E9" s="22">
        <f t="shared" si="1"/>
        <v>29</v>
      </c>
      <c r="F9" s="20">
        <v>32</v>
      </c>
      <c r="G9" s="21">
        <f t="shared" si="2"/>
        <v>3.2553407934893183E-2</v>
      </c>
      <c r="H9" s="22">
        <f t="shared" si="3"/>
        <v>21</v>
      </c>
      <c r="I9" s="21">
        <f t="shared" si="4"/>
        <v>2.9657089898053754E-2</v>
      </c>
      <c r="J9" s="22">
        <f t="shared" si="5"/>
        <v>28</v>
      </c>
      <c r="K9" s="20">
        <v>0</v>
      </c>
      <c r="L9" s="21">
        <f t="shared" si="6"/>
        <v>0</v>
      </c>
      <c r="M9" s="23">
        <f t="shared" si="7"/>
        <v>1</v>
      </c>
      <c r="N9" s="24">
        <v>0</v>
      </c>
      <c r="O9" s="23">
        <f t="shared" si="9"/>
        <v>1</v>
      </c>
      <c r="P9" s="20">
        <v>1</v>
      </c>
      <c r="Q9" s="31">
        <f>ROUNDUP(B9/P9,0)</f>
        <v>1079</v>
      </c>
      <c r="R9" s="21">
        <f t="shared" si="10"/>
        <v>1.1216332810112372E-2</v>
      </c>
      <c r="S9" s="26">
        <f t="shared" si="11"/>
        <v>1.1216332810112372E-2</v>
      </c>
      <c r="T9" s="23">
        <f t="shared" si="12"/>
        <v>26</v>
      </c>
      <c r="U9" s="27">
        <v>7</v>
      </c>
      <c r="V9" s="28">
        <f t="shared" si="13"/>
        <v>14</v>
      </c>
      <c r="W9" s="29">
        <f t="shared" si="14"/>
        <v>120</v>
      </c>
      <c r="X9" s="30">
        <f t="shared" si="15"/>
        <v>7</v>
      </c>
    </row>
    <row r="10" spans="1:240" ht="37.5" customHeight="1" x14ac:dyDescent="0.25">
      <c r="A10" s="19" t="s">
        <v>31</v>
      </c>
      <c r="B10" s="20">
        <v>1768</v>
      </c>
      <c r="C10" s="20">
        <v>1437</v>
      </c>
      <c r="D10" s="21">
        <f t="shared" si="0"/>
        <v>0.81278280542986425</v>
      </c>
      <c r="E10" s="22">
        <f t="shared" si="1"/>
        <v>26</v>
      </c>
      <c r="F10" s="20">
        <v>21</v>
      </c>
      <c r="G10" s="21">
        <f t="shared" si="2"/>
        <v>1.4613778705636743E-2</v>
      </c>
      <c r="H10" s="22">
        <f t="shared" si="3"/>
        <v>13</v>
      </c>
      <c r="I10" s="21">
        <f t="shared" si="4"/>
        <v>1.1877828054298642E-2</v>
      </c>
      <c r="J10" s="22">
        <f t="shared" si="5"/>
        <v>16</v>
      </c>
      <c r="K10" s="20">
        <v>5</v>
      </c>
      <c r="L10" s="21">
        <f t="shared" si="6"/>
        <v>2.8280542986425339E-3</v>
      </c>
      <c r="M10" s="23">
        <f t="shared" si="7"/>
        <v>11</v>
      </c>
      <c r="N10" s="24">
        <f t="shared" ref="N10:N20" si="16">K10/F10</f>
        <v>0.23809523809523808</v>
      </c>
      <c r="O10" s="23">
        <f t="shared" si="9"/>
        <v>9</v>
      </c>
      <c r="P10" s="20">
        <v>1</v>
      </c>
      <c r="Q10" s="31">
        <f>ROUNDUP(B10/P10,0)</f>
        <v>1768</v>
      </c>
      <c r="R10" s="21">
        <f t="shared" si="10"/>
        <v>1.8378569423798584E-2</v>
      </c>
      <c r="S10" s="26">
        <f t="shared" si="11"/>
        <v>1.8378569423798584E-2</v>
      </c>
      <c r="T10" s="23">
        <f t="shared" si="12"/>
        <v>21</v>
      </c>
      <c r="U10" s="27">
        <v>11</v>
      </c>
      <c r="V10" s="28">
        <f t="shared" si="13"/>
        <v>22</v>
      </c>
      <c r="W10" s="29">
        <f t="shared" si="14"/>
        <v>118</v>
      </c>
      <c r="X10" s="30">
        <f t="shared" si="15"/>
        <v>8</v>
      </c>
    </row>
    <row r="11" spans="1:240" ht="37.5" customHeight="1" x14ac:dyDescent="0.25">
      <c r="A11" s="19" t="s">
        <v>32</v>
      </c>
      <c r="B11" s="20">
        <v>3560</v>
      </c>
      <c r="C11" s="20">
        <v>2458</v>
      </c>
      <c r="D11" s="21">
        <f t="shared" si="0"/>
        <v>0.69044943820224725</v>
      </c>
      <c r="E11" s="22">
        <f t="shared" si="1"/>
        <v>25</v>
      </c>
      <c r="F11" s="20">
        <v>68</v>
      </c>
      <c r="G11" s="21">
        <f t="shared" si="2"/>
        <v>2.7664768104149716E-2</v>
      </c>
      <c r="H11" s="22">
        <f t="shared" si="3"/>
        <v>17</v>
      </c>
      <c r="I11" s="21">
        <f t="shared" si="4"/>
        <v>1.9101123595505618E-2</v>
      </c>
      <c r="J11" s="22">
        <f t="shared" si="5"/>
        <v>20</v>
      </c>
      <c r="K11" s="20">
        <v>8</v>
      </c>
      <c r="L11" s="21">
        <f t="shared" si="6"/>
        <v>2.2471910112359553E-3</v>
      </c>
      <c r="M11" s="23">
        <f t="shared" si="7"/>
        <v>9</v>
      </c>
      <c r="N11" s="24">
        <f t="shared" si="16"/>
        <v>0.11764705882352941</v>
      </c>
      <c r="O11" s="23">
        <f t="shared" si="9"/>
        <v>6</v>
      </c>
      <c r="P11" s="20">
        <v>1</v>
      </c>
      <c r="Q11" s="25">
        <v>3560</v>
      </c>
      <c r="R11" s="21">
        <f t="shared" si="10"/>
        <v>3.7006621690454163E-2</v>
      </c>
      <c r="S11" s="26">
        <f t="shared" si="11"/>
        <v>3.7006621690454163E-2</v>
      </c>
      <c r="T11" s="23">
        <f t="shared" si="12"/>
        <v>12</v>
      </c>
      <c r="U11" s="27">
        <v>29</v>
      </c>
      <c r="V11" s="28">
        <f t="shared" si="13"/>
        <v>27</v>
      </c>
      <c r="W11" s="29">
        <f t="shared" si="14"/>
        <v>116</v>
      </c>
      <c r="X11" s="30">
        <f t="shared" si="15"/>
        <v>9</v>
      </c>
    </row>
    <row r="12" spans="1:240" ht="37.5" customHeight="1" x14ac:dyDescent="0.25">
      <c r="A12" s="19" t="s">
        <v>33</v>
      </c>
      <c r="B12" s="20">
        <v>874</v>
      </c>
      <c r="C12" s="20">
        <v>777</v>
      </c>
      <c r="D12" s="21">
        <f t="shared" si="0"/>
        <v>0.88901601830663612</v>
      </c>
      <c r="E12" s="22">
        <f t="shared" si="1"/>
        <v>28</v>
      </c>
      <c r="F12" s="20">
        <v>9</v>
      </c>
      <c r="G12" s="21">
        <f t="shared" si="2"/>
        <v>1.1583011583011582E-2</v>
      </c>
      <c r="H12" s="22">
        <f t="shared" si="3"/>
        <v>8</v>
      </c>
      <c r="I12" s="21">
        <f t="shared" si="4"/>
        <v>1.0297482837528604E-2</v>
      </c>
      <c r="J12" s="22">
        <f t="shared" si="5"/>
        <v>13</v>
      </c>
      <c r="K12" s="20">
        <v>6</v>
      </c>
      <c r="L12" s="21">
        <f t="shared" si="6"/>
        <v>6.8649885583524023E-3</v>
      </c>
      <c r="M12" s="23">
        <f t="shared" si="7"/>
        <v>22</v>
      </c>
      <c r="N12" s="24">
        <f t="shared" si="16"/>
        <v>0.66666666666666663</v>
      </c>
      <c r="O12" s="23">
        <f t="shared" si="9"/>
        <v>22</v>
      </c>
      <c r="P12" s="20">
        <v>0</v>
      </c>
      <c r="Q12" s="31"/>
      <c r="R12" s="21">
        <f t="shared" si="10"/>
        <v>0</v>
      </c>
      <c r="S12" s="26">
        <f t="shared" si="11"/>
        <v>1</v>
      </c>
      <c r="T12" s="23">
        <f t="shared" si="12"/>
        <v>0</v>
      </c>
      <c r="U12" s="27">
        <v>11</v>
      </c>
      <c r="V12" s="28">
        <f t="shared" si="13"/>
        <v>22</v>
      </c>
      <c r="W12" s="29">
        <f t="shared" si="14"/>
        <v>115</v>
      </c>
      <c r="X12" s="30">
        <f t="shared" si="15"/>
        <v>10</v>
      </c>
    </row>
    <row r="13" spans="1:240" ht="37.5" customHeight="1" x14ac:dyDescent="0.25">
      <c r="A13" s="19" t="s">
        <v>34</v>
      </c>
      <c r="B13" s="20">
        <v>4793</v>
      </c>
      <c r="C13" s="20">
        <v>2261</v>
      </c>
      <c r="D13" s="21">
        <f t="shared" si="0"/>
        <v>0.4717296056749426</v>
      </c>
      <c r="E13" s="22">
        <f t="shared" si="1"/>
        <v>5</v>
      </c>
      <c r="F13" s="20">
        <v>95</v>
      </c>
      <c r="G13" s="21">
        <f t="shared" si="2"/>
        <v>4.2016806722689079E-2</v>
      </c>
      <c r="H13" s="22">
        <f t="shared" si="3"/>
        <v>25</v>
      </c>
      <c r="I13" s="21">
        <f t="shared" si="4"/>
        <v>1.9820571667014397E-2</v>
      </c>
      <c r="J13" s="22">
        <f t="shared" si="5"/>
        <v>22</v>
      </c>
      <c r="K13" s="20">
        <v>6</v>
      </c>
      <c r="L13" s="21">
        <f t="shared" si="6"/>
        <v>1.2518255789693302E-3</v>
      </c>
      <c r="M13" s="23">
        <f t="shared" si="7"/>
        <v>5</v>
      </c>
      <c r="N13" s="24">
        <f t="shared" si="16"/>
        <v>6.3157894736842107E-2</v>
      </c>
      <c r="O13" s="23">
        <f t="shared" si="9"/>
        <v>5</v>
      </c>
      <c r="P13" s="20">
        <v>3</v>
      </c>
      <c r="Q13" s="31">
        <f>ROUNDUP(B13/P13,0)</f>
        <v>1598</v>
      </c>
      <c r="R13" s="21">
        <f t="shared" si="10"/>
        <v>1.6611399286894875E-2</v>
      </c>
      <c r="S13" s="26">
        <f t="shared" si="11"/>
        <v>1.6611399286894875E-2</v>
      </c>
      <c r="T13" s="23">
        <f t="shared" si="12"/>
        <v>25</v>
      </c>
      <c r="U13" s="27">
        <v>17</v>
      </c>
      <c r="V13" s="28">
        <f t="shared" si="13"/>
        <v>26</v>
      </c>
      <c r="W13" s="29">
        <f t="shared" si="14"/>
        <v>113</v>
      </c>
      <c r="X13" s="30">
        <f t="shared" si="15"/>
        <v>11</v>
      </c>
    </row>
    <row r="14" spans="1:240" ht="37.5" customHeight="1" x14ac:dyDescent="0.25">
      <c r="A14" s="19" t="s">
        <v>35</v>
      </c>
      <c r="B14" s="20">
        <v>1360</v>
      </c>
      <c r="C14" s="20">
        <v>618</v>
      </c>
      <c r="D14" s="21">
        <f t="shared" si="0"/>
        <v>0.45441176470588235</v>
      </c>
      <c r="E14" s="22">
        <f t="shared" si="1"/>
        <v>3</v>
      </c>
      <c r="F14" s="20">
        <v>8</v>
      </c>
      <c r="G14" s="21">
        <f t="shared" si="2"/>
        <v>1.2944983818770227E-2</v>
      </c>
      <c r="H14" s="22">
        <f t="shared" si="3"/>
        <v>12</v>
      </c>
      <c r="I14" s="21">
        <f t="shared" si="4"/>
        <v>5.8823529411764705E-3</v>
      </c>
      <c r="J14" s="22">
        <f t="shared" si="5"/>
        <v>8</v>
      </c>
      <c r="K14" s="20">
        <v>7</v>
      </c>
      <c r="L14" s="21">
        <f t="shared" si="6"/>
        <v>5.1470588235294117E-3</v>
      </c>
      <c r="M14" s="23">
        <f t="shared" si="7"/>
        <v>20</v>
      </c>
      <c r="N14" s="24">
        <f t="shared" si="16"/>
        <v>0.875</v>
      </c>
      <c r="O14" s="23">
        <f t="shared" si="9"/>
        <v>28</v>
      </c>
      <c r="P14" s="20">
        <v>2</v>
      </c>
      <c r="Q14" s="31">
        <f>ROUNDUP(B14/P14,0)</f>
        <v>680</v>
      </c>
      <c r="R14" s="21">
        <f t="shared" si="10"/>
        <v>7.0686805476148397E-3</v>
      </c>
      <c r="S14" s="26">
        <f t="shared" si="11"/>
        <v>7.0686805476148397E-3</v>
      </c>
      <c r="T14" s="23">
        <f t="shared" si="12"/>
        <v>29</v>
      </c>
      <c r="U14" s="27">
        <v>4</v>
      </c>
      <c r="V14" s="28">
        <f t="shared" si="13"/>
        <v>8</v>
      </c>
      <c r="W14" s="29">
        <f t="shared" si="14"/>
        <v>108</v>
      </c>
      <c r="X14" s="30">
        <f t="shared" si="15"/>
        <v>12</v>
      </c>
    </row>
    <row r="15" spans="1:240" ht="37.5" customHeight="1" x14ac:dyDescent="0.25">
      <c r="A15" s="19" t="s">
        <v>36</v>
      </c>
      <c r="B15" s="20">
        <v>102056</v>
      </c>
      <c r="C15" s="20">
        <v>44559</v>
      </c>
      <c r="D15" s="21">
        <f t="shared" si="0"/>
        <v>0.4366132319510857</v>
      </c>
      <c r="E15" s="22">
        <f t="shared" si="1"/>
        <v>2</v>
      </c>
      <c r="F15" s="20">
        <v>1868</v>
      </c>
      <c r="G15" s="21">
        <f t="shared" si="2"/>
        <v>4.1921946183711485E-2</v>
      </c>
      <c r="H15" s="22">
        <f t="shared" si="3"/>
        <v>24</v>
      </c>
      <c r="I15" s="21">
        <f t="shared" si="4"/>
        <v>1.8303676412949752E-2</v>
      </c>
      <c r="J15" s="22">
        <f t="shared" si="5"/>
        <v>19</v>
      </c>
      <c r="K15" s="20">
        <v>480</v>
      </c>
      <c r="L15" s="21">
        <f t="shared" si="6"/>
        <v>4.7033001489378383E-3</v>
      </c>
      <c r="M15" s="23">
        <f t="shared" si="7"/>
        <v>19</v>
      </c>
      <c r="N15" s="24">
        <f t="shared" si="16"/>
        <v>0.2569593147751606</v>
      </c>
      <c r="O15" s="23">
        <f t="shared" si="9"/>
        <v>12</v>
      </c>
      <c r="P15" s="20">
        <v>8</v>
      </c>
      <c r="Q15" s="31">
        <f>ROUNDUP(B15/P15,0)</f>
        <v>12757</v>
      </c>
      <c r="R15" s="21">
        <f t="shared" si="10"/>
        <v>0.13261052609694488</v>
      </c>
      <c r="S15" s="26">
        <f t="shared" si="11"/>
        <v>0.13261052609694488</v>
      </c>
      <c r="T15" s="23">
        <f t="shared" si="12"/>
        <v>2</v>
      </c>
      <c r="U15" s="27">
        <v>545</v>
      </c>
      <c r="V15" s="28">
        <f t="shared" si="13"/>
        <v>29</v>
      </c>
      <c r="W15" s="29">
        <f t="shared" si="14"/>
        <v>107</v>
      </c>
      <c r="X15" s="30">
        <f t="shared" si="15"/>
        <v>13</v>
      </c>
    </row>
    <row r="16" spans="1:240" ht="37.5" customHeight="1" x14ac:dyDescent="0.25">
      <c r="A16" s="19" t="s">
        <v>37</v>
      </c>
      <c r="B16" s="20">
        <v>4283</v>
      </c>
      <c r="C16" s="20">
        <v>3770</v>
      </c>
      <c r="D16" s="21">
        <f t="shared" si="0"/>
        <v>0.8802241419565725</v>
      </c>
      <c r="E16" s="22">
        <f t="shared" si="1"/>
        <v>27</v>
      </c>
      <c r="F16" s="20">
        <v>44</v>
      </c>
      <c r="G16" s="21">
        <f t="shared" si="2"/>
        <v>1.1671087533156498E-2</v>
      </c>
      <c r="H16" s="22">
        <f t="shared" si="3"/>
        <v>9</v>
      </c>
      <c r="I16" s="21">
        <f t="shared" si="4"/>
        <v>1.027317300957273E-2</v>
      </c>
      <c r="J16" s="22">
        <f t="shared" si="5"/>
        <v>12</v>
      </c>
      <c r="K16" s="20">
        <v>11</v>
      </c>
      <c r="L16" s="21">
        <f t="shared" si="6"/>
        <v>2.5682932523931824E-3</v>
      </c>
      <c r="M16" s="23">
        <f t="shared" si="7"/>
        <v>10</v>
      </c>
      <c r="N16" s="24">
        <f t="shared" si="16"/>
        <v>0.25</v>
      </c>
      <c r="O16" s="23">
        <f t="shared" si="9"/>
        <v>11</v>
      </c>
      <c r="P16" s="20">
        <v>2</v>
      </c>
      <c r="Q16" s="31">
        <f>ROUNDUP(B16/P16,0)</f>
        <v>2142</v>
      </c>
      <c r="R16" s="21">
        <f t="shared" si="10"/>
        <v>2.2266343724986745E-2</v>
      </c>
      <c r="S16" s="26">
        <f t="shared" si="11"/>
        <v>2.2266343724986745E-2</v>
      </c>
      <c r="T16" s="23">
        <f t="shared" si="12"/>
        <v>18</v>
      </c>
      <c r="U16" s="27">
        <v>10</v>
      </c>
      <c r="V16" s="28">
        <f t="shared" si="13"/>
        <v>20</v>
      </c>
      <c r="W16" s="29">
        <f t="shared" si="14"/>
        <v>107</v>
      </c>
      <c r="X16" s="30">
        <f t="shared" si="15"/>
        <v>13</v>
      </c>
    </row>
    <row r="17" spans="1:240" ht="37.5" customHeight="1" x14ac:dyDescent="0.25">
      <c r="A17" s="32" t="s">
        <v>38</v>
      </c>
      <c r="B17" s="20">
        <v>15329</v>
      </c>
      <c r="C17" s="20">
        <v>8120</v>
      </c>
      <c r="D17" s="21">
        <f t="shared" si="0"/>
        <v>0.52971491943375304</v>
      </c>
      <c r="E17" s="22">
        <f t="shared" si="1"/>
        <v>14</v>
      </c>
      <c r="F17" s="20">
        <v>169</v>
      </c>
      <c r="G17" s="21">
        <f t="shared" si="2"/>
        <v>2.08128078817734E-2</v>
      </c>
      <c r="H17" s="22">
        <f t="shared" si="3"/>
        <v>15</v>
      </c>
      <c r="I17" s="21">
        <f t="shared" si="4"/>
        <v>1.1024854850283776E-2</v>
      </c>
      <c r="J17" s="22">
        <f t="shared" si="5"/>
        <v>14</v>
      </c>
      <c r="K17" s="20">
        <v>123</v>
      </c>
      <c r="L17" s="21">
        <f t="shared" si="6"/>
        <v>8.0240067845260624E-3</v>
      </c>
      <c r="M17" s="23">
        <f t="shared" si="7"/>
        <v>24</v>
      </c>
      <c r="N17" s="24">
        <f t="shared" si="16"/>
        <v>0.72781065088757402</v>
      </c>
      <c r="O17" s="23">
        <f t="shared" si="9"/>
        <v>24</v>
      </c>
      <c r="P17" s="20">
        <v>2</v>
      </c>
      <c r="Q17" s="31">
        <f>ROUNDUP(B17/P17,0)</f>
        <v>7665</v>
      </c>
      <c r="R17" s="21">
        <f t="shared" si="10"/>
        <v>7.9678582937452572E-2</v>
      </c>
      <c r="S17" s="26">
        <f t="shared" si="11"/>
        <v>7.9678582937452572E-2</v>
      </c>
      <c r="T17" s="23">
        <f t="shared" si="12"/>
        <v>3</v>
      </c>
      <c r="U17" s="27">
        <v>6</v>
      </c>
      <c r="V17" s="28">
        <f t="shared" si="13"/>
        <v>12</v>
      </c>
      <c r="W17" s="29">
        <f t="shared" si="14"/>
        <v>106</v>
      </c>
      <c r="X17" s="30">
        <f t="shared" si="15"/>
        <v>15</v>
      </c>
    </row>
    <row r="18" spans="1:240" ht="37.5" customHeight="1" x14ac:dyDescent="0.25">
      <c r="A18" s="19" t="s">
        <v>39</v>
      </c>
      <c r="B18" s="20">
        <v>2070</v>
      </c>
      <c r="C18" s="20">
        <v>991</v>
      </c>
      <c r="D18" s="21">
        <f t="shared" si="0"/>
        <v>0.47874396135265701</v>
      </c>
      <c r="E18" s="22">
        <f t="shared" si="1"/>
        <v>6</v>
      </c>
      <c r="F18" s="20">
        <v>23</v>
      </c>
      <c r="G18" s="21">
        <f t="shared" si="2"/>
        <v>2.3208879919273461E-2</v>
      </c>
      <c r="H18" s="22">
        <f t="shared" si="3"/>
        <v>16</v>
      </c>
      <c r="I18" s="21">
        <f t="shared" si="4"/>
        <v>1.1111111111111112E-2</v>
      </c>
      <c r="J18" s="22">
        <f t="shared" si="5"/>
        <v>15</v>
      </c>
      <c r="K18" s="20">
        <v>16</v>
      </c>
      <c r="L18" s="21">
        <f t="shared" si="6"/>
        <v>7.7294685990338162E-3</v>
      </c>
      <c r="M18" s="23">
        <f t="shared" si="7"/>
        <v>23</v>
      </c>
      <c r="N18" s="24">
        <f t="shared" si="16"/>
        <v>0.69565217391304346</v>
      </c>
      <c r="O18" s="23">
        <f t="shared" si="9"/>
        <v>23</v>
      </c>
      <c r="P18" s="20">
        <v>1</v>
      </c>
      <c r="Q18" s="25">
        <v>2070</v>
      </c>
      <c r="R18" s="21">
        <f t="shared" si="10"/>
        <v>2.1517895196415764E-2</v>
      </c>
      <c r="S18" s="26">
        <f t="shared" si="11"/>
        <v>2.1517895196415764E-2</v>
      </c>
      <c r="T18" s="23">
        <f t="shared" si="12"/>
        <v>19</v>
      </c>
      <c r="U18" s="27">
        <v>0</v>
      </c>
      <c r="V18" s="28">
        <f t="shared" si="13"/>
        <v>1</v>
      </c>
      <c r="W18" s="29">
        <f t="shared" si="14"/>
        <v>103</v>
      </c>
      <c r="X18" s="30">
        <f t="shared" si="15"/>
        <v>16</v>
      </c>
    </row>
    <row r="19" spans="1:240" ht="37.5" customHeight="1" x14ac:dyDescent="0.25">
      <c r="A19" s="19" t="s">
        <v>40</v>
      </c>
      <c r="B19" s="20">
        <v>3600</v>
      </c>
      <c r="C19" s="20">
        <v>2471</v>
      </c>
      <c r="D19" s="21">
        <f t="shared" si="0"/>
        <v>0.68638888888888894</v>
      </c>
      <c r="E19" s="22">
        <f t="shared" si="1"/>
        <v>23</v>
      </c>
      <c r="F19" s="20">
        <v>49</v>
      </c>
      <c r="G19" s="21">
        <f t="shared" si="2"/>
        <v>1.9830028328611898E-2</v>
      </c>
      <c r="H19" s="22">
        <f t="shared" si="3"/>
        <v>14</v>
      </c>
      <c r="I19" s="21">
        <f t="shared" si="4"/>
        <v>1.361111111111111E-2</v>
      </c>
      <c r="J19" s="22">
        <f t="shared" si="5"/>
        <v>17</v>
      </c>
      <c r="K19" s="20">
        <v>12</v>
      </c>
      <c r="L19" s="21">
        <f t="shared" si="6"/>
        <v>3.3333333333333335E-3</v>
      </c>
      <c r="M19" s="23">
        <f t="shared" si="7"/>
        <v>17</v>
      </c>
      <c r="N19" s="24">
        <f t="shared" si="16"/>
        <v>0.24489795918367346</v>
      </c>
      <c r="O19" s="23">
        <f t="shared" si="9"/>
        <v>10</v>
      </c>
      <c r="P19" s="20">
        <v>1</v>
      </c>
      <c r="Q19" s="31">
        <f>ROUNDUP(B19/P19,0)</f>
        <v>3600</v>
      </c>
      <c r="R19" s="21">
        <f t="shared" si="10"/>
        <v>3.7422426428549156E-2</v>
      </c>
      <c r="S19" s="26">
        <f t="shared" si="11"/>
        <v>3.7422426428549156E-2</v>
      </c>
      <c r="T19" s="23">
        <f t="shared" si="12"/>
        <v>10</v>
      </c>
      <c r="U19" s="27">
        <v>5</v>
      </c>
      <c r="V19" s="28">
        <f t="shared" si="13"/>
        <v>10</v>
      </c>
      <c r="W19" s="29">
        <f t="shared" si="14"/>
        <v>101</v>
      </c>
      <c r="X19" s="30">
        <f t="shared" si="15"/>
        <v>17</v>
      </c>
    </row>
    <row r="20" spans="1:240" ht="37.5" customHeight="1" x14ac:dyDescent="0.25">
      <c r="A20" s="19" t="s">
        <v>41</v>
      </c>
      <c r="B20" s="20">
        <v>7122</v>
      </c>
      <c r="C20" s="20">
        <v>3876</v>
      </c>
      <c r="D20" s="21">
        <f t="shared" si="0"/>
        <v>0.54422914911541698</v>
      </c>
      <c r="E20" s="22">
        <f t="shared" si="1"/>
        <v>15</v>
      </c>
      <c r="F20" s="20">
        <v>50</v>
      </c>
      <c r="G20" s="21">
        <f t="shared" si="2"/>
        <v>1.2899896800825593E-2</v>
      </c>
      <c r="H20" s="22">
        <f t="shared" si="3"/>
        <v>11</v>
      </c>
      <c r="I20" s="21">
        <f t="shared" si="4"/>
        <v>7.0204998595900028E-3</v>
      </c>
      <c r="J20" s="22">
        <f t="shared" si="5"/>
        <v>9</v>
      </c>
      <c r="K20" s="20">
        <v>29</v>
      </c>
      <c r="L20" s="21">
        <f t="shared" si="6"/>
        <v>4.0718899185622015E-3</v>
      </c>
      <c r="M20" s="23">
        <f t="shared" si="7"/>
        <v>18</v>
      </c>
      <c r="N20" s="24">
        <f t="shared" si="16"/>
        <v>0.57999999999999996</v>
      </c>
      <c r="O20" s="23">
        <f t="shared" si="9"/>
        <v>19</v>
      </c>
      <c r="P20" s="20">
        <v>2</v>
      </c>
      <c r="Q20" s="31">
        <f>ROUNDUP(B20/P20,0)</f>
        <v>3561</v>
      </c>
      <c r="R20" s="21">
        <f t="shared" si="10"/>
        <v>3.7017016808906539E-2</v>
      </c>
      <c r="S20" s="26">
        <f t="shared" si="11"/>
        <v>3.7017016808906539E-2</v>
      </c>
      <c r="T20" s="23">
        <f t="shared" si="12"/>
        <v>11</v>
      </c>
      <c r="U20" s="27">
        <v>8</v>
      </c>
      <c r="V20" s="28">
        <f t="shared" si="13"/>
        <v>17</v>
      </c>
      <c r="W20" s="29">
        <f t="shared" si="14"/>
        <v>100</v>
      </c>
      <c r="X20" s="30">
        <f t="shared" si="15"/>
        <v>18</v>
      </c>
    </row>
    <row r="21" spans="1:240" ht="37.5" customHeight="1" x14ac:dyDescent="0.25">
      <c r="A21" s="19" t="s">
        <v>42</v>
      </c>
      <c r="B21" s="20">
        <v>2167</v>
      </c>
      <c r="C21" s="20">
        <v>1074</v>
      </c>
      <c r="D21" s="21">
        <f t="shared" si="0"/>
        <v>0.49561605906783573</v>
      </c>
      <c r="E21" s="22">
        <f t="shared" si="1"/>
        <v>9</v>
      </c>
      <c r="F21" s="20">
        <v>47</v>
      </c>
      <c r="G21" s="21">
        <f t="shared" si="2"/>
        <v>4.3761638733705775E-2</v>
      </c>
      <c r="H21" s="22">
        <f t="shared" si="3"/>
        <v>26</v>
      </c>
      <c r="I21" s="21">
        <f t="shared" si="4"/>
        <v>2.1688970927549608E-2</v>
      </c>
      <c r="J21" s="22">
        <f t="shared" si="5"/>
        <v>25</v>
      </c>
      <c r="K21" s="20">
        <v>2</v>
      </c>
      <c r="L21" s="21">
        <f t="shared" si="6"/>
        <v>9.2293493308721734E-4</v>
      </c>
      <c r="M21" s="23">
        <f t="shared" si="7"/>
        <v>3</v>
      </c>
      <c r="N21" s="24">
        <v>0</v>
      </c>
      <c r="O21" s="23">
        <f t="shared" si="9"/>
        <v>1</v>
      </c>
      <c r="P21" s="20">
        <v>1</v>
      </c>
      <c r="Q21" s="31">
        <f>ROUNDUP(B21/P21,0)</f>
        <v>2167</v>
      </c>
      <c r="R21" s="21">
        <f t="shared" si="10"/>
        <v>2.2526221686296116E-2</v>
      </c>
      <c r="S21" s="26">
        <f t="shared" si="11"/>
        <v>2.2526221686296116E-2</v>
      </c>
      <c r="T21" s="23">
        <f t="shared" si="12"/>
        <v>17</v>
      </c>
      <c r="U21" s="27">
        <v>9</v>
      </c>
      <c r="V21" s="28">
        <f t="shared" si="13"/>
        <v>19</v>
      </c>
      <c r="W21" s="29">
        <f t="shared" si="14"/>
        <v>100</v>
      </c>
      <c r="X21" s="30">
        <f t="shared" si="15"/>
        <v>18</v>
      </c>
    </row>
    <row r="22" spans="1:240" ht="37.5" customHeight="1" x14ac:dyDescent="0.25">
      <c r="A22" s="19" t="s">
        <v>43</v>
      </c>
      <c r="B22" s="20">
        <v>3634</v>
      </c>
      <c r="C22" s="20">
        <v>1673</v>
      </c>
      <c r="D22" s="21">
        <f t="shared" si="0"/>
        <v>0.46037424325811777</v>
      </c>
      <c r="E22" s="22">
        <f t="shared" si="1"/>
        <v>4</v>
      </c>
      <c r="F22" s="20">
        <v>54</v>
      </c>
      <c r="G22" s="21">
        <f t="shared" si="2"/>
        <v>3.2277346084877465E-2</v>
      </c>
      <c r="H22" s="22">
        <f t="shared" si="3"/>
        <v>18</v>
      </c>
      <c r="I22" s="21">
        <f t="shared" si="4"/>
        <v>1.4859658778205834E-2</v>
      </c>
      <c r="J22" s="22">
        <f t="shared" si="5"/>
        <v>18</v>
      </c>
      <c r="K22" s="20">
        <v>22</v>
      </c>
      <c r="L22" s="21">
        <f t="shared" si="6"/>
        <v>6.0539350577875619E-3</v>
      </c>
      <c r="M22" s="23">
        <f t="shared" si="7"/>
        <v>21</v>
      </c>
      <c r="N22" s="24">
        <f>K22/F22</f>
        <v>0.40740740740740738</v>
      </c>
      <c r="O22" s="23">
        <f t="shared" si="9"/>
        <v>15</v>
      </c>
      <c r="P22" s="20">
        <v>1</v>
      </c>
      <c r="Q22" s="31">
        <f>ROUNDUP(B22/P22,0)</f>
        <v>3634</v>
      </c>
      <c r="R22" s="21">
        <f t="shared" si="10"/>
        <v>3.7775860455929892E-2</v>
      </c>
      <c r="S22" s="26">
        <f t="shared" si="11"/>
        <v>3.7775860455929892E-2</v>
      </c>
      <c r="T22" s="23">
        <f t="shared" si="12"/>
        <v>8</v>
      </c>
      <c r="U22" s="27">
        <v>5</v>
      </c>
      <c r="V22" s="28">
        <f t="shared" si="13"/>
        <v>10</v>
      </c>
      <c r="W22" s="29">
        <f t="shared" si="14"/>
        <v>94</v>
      </c>
      <c r="X22" s="30">
        <f t="shared" si="15"/>
        <v>20</v>
      </c>
    </row>
    <row r="23" spans="1:240" ht="37.5" customHeight="1" x14ac:dyDescent="0.25">
      <c r="A23" s="19" t="s">
        <v>44</v>
      </c>
      <c r="B23" s="20">
        <v>1760</v>
      </c>
      <c r="C23" s="20">
        <v>990</v>
      </c>
      <c r="D23" s="21">
        <f t="shared" si="0"/>
        <v>0.5625</v>
      </c>
      <c r="E23" s="22">
        <f t="shared" si="1"/>
        <v>16</v>
      </c>
      <c r="F23" s="20">
        <v>6</v>
      </c>
      <c r="G23" s="21">
        <f t="shared" si="2"/>
        <v>6.0606060606060606E-3</v>
      </c>
      <c r="H23" s="22">
        <f t="shared" si="3"/>
        <v>3</v>
      </c>
      <c r="I23" s="21">
        <f t="shared" si="4"/>
        <v>3.4090909090909089E-3</v>
      </c>
      <c r="J23" s="22">
        <f t="shared" si="5"/>
        <v>3</v>
      </c>
      <c r="K23" s="20">
        <v>3</v>
      </c>
      <c r="L23" s="21">
        <f t="shared" si="6"/>
        <v>1.7045454545454545E-3</v>
      </c>
      <c r="M23" s="23">
        <f t="shared" si="7"/>
        <v>6</v>
      </c>
      <c r="N23" s="24">
        <f>K23/F23</f>
        <v>0.5</v>
      </c>
      <c r="O23" s="23">
        <f t="shared" si="9"/>
        <v>17</v>
      </c>
      <c r="P23" s="20">
        <v>1</v>
      </c>
      <c r="Q23" s="31">
        <f>ROUNDUP(B23/P23,0)</f>
        <v>1760</v>
      </c>
      <c r="R23" s="21">
        <f t="shared" si="10"/>
        <v>1.8295408476179584E-2</v>
      </c>
      <c r="S23" s="26">
        <f t="shared" si="11"/>
        <v>1.8295408476179584E-2</v>
      </c>
      <c r="T23" s="23">
        <f t="shared" si="12"/>
        <v>22</v>
      </c>
      <c r="U23" s="27">
        <v>14</v>
      </c>
      <c r="V23" s="28">
        <f t="shared" si="13"/>
        <v>25</v>
      </c>
      <c r="W23" s="29">
        <f t="shared" si="14"/>
        <v>92</v>
      </c>
      <c r="X23" s="30">
        <f t="shared" si="15"/>
        <v>21</v>
      </c>
    </row>
    <row r="24" spans="1:240" ht="37.5" customHeight="1" x14ac:dyDescent="0.25">
      <c r="A24" s="19" t="s">
        <v>45</v>
      </c>
      <c r="B24" s="20">
        <v>1694</v>
      </c>
      <c r="C24" s="20">
        <v>1168</v>
      </c>
      <c r="D24" s="21">
        <f t="shared" si="0"/>
        <v>0.68949232585596221</v>
      </c>
      <c r="E24" s="22">
        <f t="shared" si="1"/>
        <v>24</v>
      </c>
      <c r="F24" s="20">
        <v>15</v>
      </c>
      <c r="G24" s="21">
        <f t="shared" si="2"/>
        <v>1.2842465753424657E-2</v>
      </c>
      <c r="H24" s="22">
        <f t="shared" si="3"/>
        <v>10</v>
      </c>
      <c r="I24" s="21">
        <f t="shared" si="4"/>
        <v>8.8547815820543101E-3</v>
      </c>
      <c r="J24" s="22">
        <f t="shared" si="5"/>
        <v>10</v>
      </c>
      <c r="K24" s="20">
        <v>5</v>
      </c>
      <c r="L24" s="21">
        <f t="shared" si="6"/>
        <v>2.9515938606847697E-3</v>
      </c>
      <c r="M24" s="23">
        <f t="shared" si="7"/>
        <v>15</v>
      </c>
      <c r="N24" s="24">
        <v>0</v>
      </c>
      <c r="O24" s="23">
        <f t="shared" si="9"/>
        <v>1</v>
      </c>
      <c r="P24" s="20">
        <v>1</v>
      </c>
      <c r="Q24" s="25">
        <v>1694</v>
      </c>
      <c r="R24" s="21">
        <f t="shared" si="10"/>
        <v>1.7609330658322851E-2</v>
      </c>
      <c r="S24" s="26">
        <f t="shared" si="11"/>
        <v>1.7609330658322851E-2</v>
      </c>
      <c r="T24" s="23">
        <f t="shared" si="12"/>
        <v>23</v>
      </c>
      <c r="U24" s="27">
        <v>3</v>
      </c>
      <c r="V24" s="28">
        <f t="shared" si="13"/>
        <v>6</v>
      </c>
      <c r="W24" s="29">
        <f t="shared" si="14"/>
        <v>89</v>
      </c>
      <c r="X24" s="30">
        <f t="shared" si="15"/>
        <v>22</v>
      </c>
    </row>
    <row r="25" spans="1:240" ht="37.5" customHeight="1" x14ac:dyDescent="0.25">
      <c r="A25" s="19" t="s">
        <v>46</v>
      </c>
      <c r="B25" s="20">
        <v>3607</v>
      </c>
      <c r="C25" s="20">
        <v>1827</v>
      </c>
      <c r="D25" s="21">
        <f t="shared" si="0"/>
        <v>0.50651510950928746</v>
      </c>
      <c r="E25" s="22">
        <f t="shared" si="1"/>
        <v>11</v>
      </c>
      <c r="F25" s="20">
        <v>13</v>
      </c>
      <c r="G25" s="21">
        <f t="shared" si="2"/>
        <v>7.1154898741105635E-3</v>
      </c>
      <c r="H25" s="22">
        <f t="shared" si="3"/>
        <v>4</v>
      </c>
      <c r="I25" s="21">
        <f t="shared" si="4"/>
        <v>3.6041031327973387E-3</v>
      </c>
      <c r="J25" s="22">
        <f t="shared" si="5"/>
        <v>4</v>
      </c>
      <c r="K25" s="20">
        <v>11</v>
      </c>
      <c r="L25" s="21">
        <f t="shared" si="6"/>
        <v>3.049625727751594E-3</v>
      </c>
      <c r="M25" s="23">
        <f t="shared" si="7"/>
        <v>16</v>
      </c>
      <c r="N25" s="24">
        <f t="shared" ref="N25:N30" si="17">K25/F25</f>
        <v>0.84615384615384615</v>
      </c>
      <c r="O25" s="23">
        <f t="shared" si="9"/>
        <v>27</v>
      </c>
      <c r="P25" s="20">
        <v>1</v>
      </c>
      <c r="Q25" s="25">
        <v>3607</v>
      </c>
      <c r="R25" s="21">
        <f t="shared" si="10"/>
        <v>3.7495192257715776E-2</v>
      </c>
      <c r="S25" s="26">
        <f t="shared" si="11"/>
        <v>3.7495192257715776E-2</v>
      </c>
      <c r="T25" s="23">
        <f t="shared" si="12"/>
        <v>9</v>
      </c>
      <c r="U25" s="27">
        <v>6</v>
      </c>
      <c r="V25" s="28">
        <f t="shared" si="13"/>
        <v>12</v>
      </c>
      <c r="W25" s="29">
        <f t="shared" si="14"/>
        <v>83</v>
      </c>
      <c r="X25" s="30">
        <f t="shared" si="15"/>
        <v>23</v>
      </c>
    </row>
    <row r="26" spans="1:240" ht="37.5" customHeight="1" x14ac:dyDescent="0.25">
      <c r="A26" s="19" t="s">
        <v>47</v>
      </c>
      <c r="B26" s="20">
        <v>14126</v>
      </c>
      <c r="C26" s="20">
        <v>8617</v>
      </c>
      <c r="D26" s="21">
        <f t="shared" si="0"/>
        <v>0.610009910802775</v>
      </c>
      <c r="E26" s="22">
        <f t="shared" si="1"/>
        <v>18</v>
      </c>
      <c r="F26" s="20">
        <v>16</v>
      </c>
      <c r="G26" s="21">
        <f t="shared" si="2"/>
        <v>1.8567947081350818E-3</v>
      </c>
      <c r="H26" s="22">
        <f t="shared" si="3"/>
        <v>1</v>
      </c>
      <c r="I26" s="21">
        <f t="shared" si="4"/>
        <v>1.132663174288546E-3</v>
      </c>
      <c r="J26" s="22">
        <f t="shared" si="5"/>
        <v>1</v>
      </c>
      <c r="K26" s="20">
        <v>16</v>
      </c>
      <c r="L26" s="21">
        <f t="shared" si="6"/>
        <v>1.132663174288546E-3</v>
      </c>
      <c r="M26" s="23">
        <f t="shared" si="7"/>
        <v>4</v>
      </c>
      <c r="N26" s="24">
        <f t="shared" si="17"/>
        <v>1</v>
      </c>
      <c r="O26" s="23">
        <f t="shared" si="9"/>
        <v>29</v>
      </c>
      <c r="P26" s="20">
        <v>2</v>
      </c>
      <c r="Q26" s="31">
        <f t="shared" ref="Q26:Q31" si="18">ROUNDUP(B26/P26,0)</f>
        <v>7063</v>
      </c>
      <c r="R26" s="21">
        <f t="shared" si="10"/>
        <v>7.342072162912297E-2</v>
      </c>
      <c r="S26" s="26">
        <f t="shared" si="11"/>
        <v>7.342072162912297E-2</v>
      </c>
      <c r="T26" s="23">
        <f t="shared" si="12"/>
        <v>5</v>
      </c>
      <c r="U26" s="27">
        <v>10</v>
      </c>
      <c r="V26" s="28">
        <f t="shared" si="13"/>
        <v>20</v>
      </c>
      <c r="W26" s="29">
        <f t="shared" si="14"/>
        <v>78</v>
      </c>
      <c r="X26" s="30">
        <f t="shared" si="15"/>
        <v>24</v>
      </c>
    </row>
    <row r="27" spans="1:240" ht="37.5" customHeight="1" x14ac:dyDescent="0.25">
      <c r="A27" s="19" t="s">
        <v>48</v>
      </c>
      <c r="B27" s="20">
        <v>3254</v>
      </c>
      <c r="C27" s="20">
        <v>2018</v>
      </c>
      <c r="D27" s="21">
        <f t="shared" si="0"/>
        <v>0.62015980331899201</v>
      </c>
      <c r="E27" s="22">
        <f t="shared" si="1"/>
        <v>20</v>
      </c>
      <c r="F27" s="20">
        <v>11</v>
      </c>
      <c r="G27" s="21">
        <f t="shared" si="2"/>
        <v>5.4509415262636272E-3</v>
      </c>
      <c r="H27" s="22">
        <f t="shared" si="3"/>
        <v>2</v>
      </c>
      <c r="I27" s="21">
        <f t="shared" si="4"/>
        <v>3.3804548248309771E-3</v>
      </c>
      <c r="J27" s="22">
        <f t="shared" si="5"/>
        <v>2</v>
      </c>
      <c r="K27" s="20">
        <v>7</v>
      </c>
      <c r="L27" s="21">
        <f t="shared" si="6"/>
        <v>2.1511985248924403E-3</v>
      </c>
      <c r="M27" s="23">
        <f t="shared" si="7"/>
        <v>7</v>
      </c>
      <c r="N27" s="24">
        <f t="shared" si="17"/>
        <v>0.63636363636363635</v>
      </c>
      <c r="O27" s="23">
        <f t="shared" si="9"/>
        <v>21</v>
      </c>
      <c r="P27" s="20">
        <v>1</v>
      </c>
      <c r="Q27" s="31">
        <f t="shared" si="18"/>
        <v>3254</v>
      </c>
      <c r="R27" s="21">
        <f t="shared" si="10"/>
        <v>3.3825715444027488E-2</v>
      </c>
      <c r="S27" s="26">
        <f t="shared" si="11"/>
        <v>3.3825715444027488E-2</v>
      </c>
      <c r="T27" s="23">
        <f t="shared" si="12"/>
        <v>14</v>
      </c>
      <c r="U27" s="27">
        <v>4</v>
      </c>
      <c r="V27" s="28">
        <f t="shared" si="13"/>
        <v>8</v>
      </c>
      <c r="W27" s="29">
        <f t="shared" si="14"/>
        <v>74</v>
      </c>
      <c r="X27" s="30">
        <f t="shared" si="15"/>
        <v>25</v>
      </c>
    </row>
    <row r="28" spans="1:240" ht="37.5" customHeight="1" x14ac:dyDescent="0.25">
      <c r="A28" s="19" t="s">
        <v>49</v>
      </c>
      <c r="B28" s="20">
        <v>14332</v>
      </c>
      <c r="C28" s="20">
        <v>7349</v>
      </c>
      <c r="D28" s="21">
        <f t="shared" si="0"/>
        <v>0.5127686296399665</v>
      </c>
      <c r="E28" s="22">
        <f t="shared" si="1"/>
        <v>13</v>
      </c>
      <c r="F28" s="20">
        <v>55</v>
      </c>
      <c r="G28" s="21">
        <f t="shared" si="2"/>
        <v>7.4840114301265477E-3</v>
      </c>
      <c r="H28" s="22">
        <f t="shared" si="3"/>
        <v>6</v>
      </c>
      <c r="I28" s="21">
        <f t="shared" si="4"/>
        <v>3.837566285235836E-3</v>
      </c>
      <c r="J28" s="22">
        <f t="shared" si="5"/>
        <v>6</v>
      </c>
      <c r="K28" s="20">
        <v>42</v>
      </c>
      <c r="L28" s="21">
        <f t="shared" si="6"/>
        <v>2.9305051632710021E-3</v>
      </c>
      <c r="M28" s="23">
        <f t="shared" si="7"/>
        <v>14</v>
      </c>
      <c r="N28" s="24">
        <f t="shared" si="17"/>
        <v>0.76363636363636367</v>
      </c>
      <c r="O28" s="23">
        <f t="shared" si="9"/>
        <v>25</v>
      </c>
      <c r="P28" s="20">
        <v>2</v>
      </c>
      <c r="Q28" s="31">
        <f t="shared" si="18"/>
        <v>7166</v>
      </c>
      <c r="R28" s="21">
        <f t="shared" si="10"/>
        <v>7.4491418829717562E-2</v>
      </c>
      <c r="S28" s="26">
        <f t="shared" si="11"/>
        <v>7.4491418829717562E-2</v>
      </c>
      <c r="T28" s="23">
        <f t="shared" si="12"/>
        <v>4</v>
      </c>
      <c r="U28" s="27">
        <v>0</v>
      </c>
      <c r="V28" s="28">
        <f t="shared" si="13"/>
        <v>1</v>
      </c>
      <c r="W28" s="29">
        <f t="shared" si="14"/>
        <v>69</v>
      </c>
      <c r="X28" s="30">
        <f t="shared" si="15"/>
        <v>26</v>
      </c>
    </row>
    <row r="29" spans="1:240" ht="37.5" customHeight="1" x14ac:dyDescent="0.25">
      <c r="A29" s="19" t="s">
        <v>50</v>
      </c>
      <c r="B29" s="20">
        <v>6261</v>
      </c>
      <c r="C29" s="20">
        <v>3154</v>
      </c>
      <c r="D29" s="21">
        <f t="shared" si="0"/>
        <v>0.50375339402651331</v>
      </c>
      <c r="E29" s="22">
        <f t="shared" si="1"/>
        <v>10</v>
      </c>
      <c r="F29" s="20">
        <v>23</v>
      </c>
      <c r="G29" s="21">
        <f t="shared" si="2"/>
        <v>7.2923272035510462E-3</v>
      </c>
      <c r="H29" s="22">
        <f t="shared" si="3"/>
        <v>5</v>
      </c>
      <c r="I29" s="21">
        <f t="shared" si="4"/>
        <v>3.6735345791407124E-3</v>
      </c>
      <c r="J29" s="22">
        <f t="shared" si="5"/>
        <v>5</v>
      </c>
      <c r="K29" s="20">
        <v>18</v>
      </c>
      <c r="L29" s="21">
        <f t="shared" si="6"/>
        <v>2.8749401054144704E-3</v>
      </c>
      <c r="M29" s="23">
        <f t="shared" si="7"/>
        <v>13</v>
      </c>
      <c r="N29" s="24">
        <f t="shared" si="17"/>
        <v>0.78260869565217395</v>
      </c>
      <c r="O29" s="23">
        <f t="shared" si="9"/>
        <v>26</v>
      </c>
      <c r="P29" s="20">
        <v>1</v>
      </c>
      <c r="Q29" s="31">
        <f t="shared" si="18"/>
        <v>6261</v>
      </c>
      <c r="R29" s="21">
        <f t="shared" si="10"/>
        <v>6.5083836630318401E-2</v>
      </c>
      <c r="S29" s="26">
        <f t="shared" si="11"/>
        <v>6.5083836630318401E-2</v>
      </c>
      <c r="T29" s="23">
        <f t="shared" si="12"/>
        <v>6</v>
      </c>
      <c r="U29" s="27">
        <v>0</v>
      </c>
      <c r="V29" s="28">
        <f t="shared" si="13"/>
        <v>1</v>
      </c>
      <c r="W29" s="29">
        <f t="shared" si="14"/>
        <v>66</v>
      </c>
      <c r="X29" s="30">
        <f t="shared" si="15"/>
        <v>27</v>
      </c>
    </row>
    <row r="30" spans="1:240" ht="37.5" customHeight="1" x14ac:dyDescent="0.25">
      <c r="A30" s="19" t="s">
        <v>51</v>
      </c>
      <c r="B30" s="20">
        <v>4923</v>
      </c>
      <c r="C30" s="20">
        <v>1541</v>
      </c>
      <c r="D30" s="21">
        <f t="shared" si="0"/>
        <v>0.31302051594556163</v>
      </c>
      <c r="E30" s="22">
        <f t="shared" si="1"/>
        <v>1</v>
      </c>
      <c r="F30" s="20">
        <v>50</v>
      </c>
      <c r="G30" s="21">
        <f t="shared" si="2"/>
        <v>3.2446463335496431E-2</v>
      </c>
      <c r="H30" s="22">
        <f t="shared" si="3"/>
        <v>19</v>
      </c>
      <c r="I30" s="21">
        <f t="shared" si="4"/>
        <v>1.0156408693885842E-2</v>
      </c>
      <c r="J30" s="22">
        <f t="shared" si="5"/>
        <v>11</v>
      </c>
      <c r="K30" s="20">
        <v>11</v>
      </c>
      <c r="L30" s="21">
        <f t="shared" si="6"/>
        <v>2.2344099126548854E-3</v>
      </c>
      <c r="M30" s="23">
        <f t="shared" si="7"/>
        <v>8</v>
      </c>
      <c r="N30" s="24">
        <f t="shared" si="17"/>
        <v>0.22</v>
      </c>
      <c r="O30" s="23">
        <f t="shared" si="9"/>
        <v>8</v>
      </c>
      <c r="P30" s="20">
        <v>1</v>
      </c>
      <c r="Q30" s="31">
        <f t="shared" si="18"/>
        <v>4923</v>
      </c>
      <c r="R30" s="21">
        <f t="shared" si="10"/>
        <v>5.1175168141040971E-2</v>
      </c>
      <c r="S30" s="26">
        <f t="shared" si="11"/>
        <v>5.1175168141040971E-2</v>
      </c>
      <c r="T30" s="23">
        <f t="shared" si="12"/>
        <v>7</v>
      </c>
      <c r="U30" s="27">
        <v>3</v>
      </c>
      <c r="V30" s="28">
        <f t="shared" si="13"/>
        <v>6</v>
      </c>
      <c r="W30" s="29">
        <f t="shared" si="14"/>
        <v>60</v>
      </c>
      <c r="X30" s="30">
        <f t="shared" si="15"/>
        <v>28</v>
      </c>
    </row>
    <row r="31" spans="1:240" ht="37.5" customHeight="1" x14ac:dyDescent="0.25">
      <c r="A31" s="19" t="s">
        <v>52</v>
      </c>
      <c r="B31" s="20">
        <v>1634</v>
      </c>
      <c r="C31" s="20">
        <v>961</v>
      </c>
      <c r="D31" s="21">
        <f t="shared" si="0"/>
        <v>0.58812729498164018</v>
      </c>
      <c r="E31" s="22">
        <f t="shared" si="1"/>
        <v>17</v>
      </c>
      <c r="F31" s="20">
        <v>8</v>
      </c>
      <c r="G31" s="21">
        <f t="shared" si="2"/>
        <v>8.3246618106139446E-3</v>
      </c>
      <c r="H31" s="22">
        <f t="shared" si="3"/>
        <v>7</v>
      </c>
      <c r="I31" s="21">
        <f t="shared" si="4"/>
        <v>4.8959608323133411E-3</v>
      </c>
      <c r="J31" s="22">
        <f t="shared" si="5"/>
        <v>7</v>
      </c>
      <c r="K31" s="20">
        <v>1</v>
      </c>
      <c r="L31" s="21">
        <f t="shared" si="6"/>
        <v>6.1199510403916763E-4</v>
      </c>
      <c r="M31" s="23">
        <f t="shared" si="7"/>
        <v>2</v>
      </c>
      <c r="N31" s="24">
        <v>0</v>
      </c>
      <c r="O31" s="23">
        <f t="shared" si="9"/>
        <v>1</v>
      </c>
      <c r="P31" s="20">
        <v>1</v>
      </c>
      <c r="Q31" s="31">
        <f t="shared" si="18"/>
        <v>1634</v>
      </c>
      <c r="R31" s="21">
        <f t="shared" si="10"/>
        <v>1.6985623551180367E-2</v>
      </c>
      <c r="S31" s="26">
        <f t="shared" si="11"/>
        <v>1.6985623551180367E-2</v>
      </c>
      <c r="T31" s="23">
        <f t="shared" si="12"/>
        <v>24</v>
      </c>
      <c r="U31" s="27">
        <v>0</v>
      </c>
      <c r="V31" s="28">
        <f t="shared" si="13"/>
        <v>1</v>
      </c>
      <c r="W31" s="29">
        <f t="shared" si="14"/>
        <v>59</v>
      </c>
      <c r="X31" s="30">
        <f t="shared" si="15"/>
        <v>29</v>
      </c>
    </row>
    <row r="32" spans="1:240" s="34" customFormat="1" ht="20.25" x14ac:dyDescent="0.3">
      <c r="A32" s="33"/>
      <c r="C32" s="35">
        <f>SUM(C3:C31)</f>
        <v>114293</v>
      </c>
      <c r="E32" s="36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</row>
  </sheetData>
  <mergeCells count="1">
    <mergeCell ref="A1:A2"/>
  </mergeCells>
  <pageMargins left="0.25" right="0.25" top="0.75" bottom="0.75" header="0.51180555555555496" footer="0.51180555555555496"/>
  <pageSetup paperSize="8" scale="2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Рейтинг!_ФильтрБазыДанных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Dmitrii Maltsev</dc:creator>
  <dc:description/>
  <cp:lastModifiedBy>Nina</cp:lastModifiedBy>
  <cp:revision>1</cp:revision>
  <cp:lastPrinted>2020-10-30T06:56:17Z</cp:lastPrinted>
  <dcterms:created xsi:type="dcterms:W3CDTF">2018-01-31T13:19:11Z</dcterms:created>
  <dcterms:modified xsi:type="dcterms:W3CDTF">2022-08-05T08:33:02Z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